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<sst xmlns="http://schemas.openxmlformats.org/spreadsheetml/2006/main" count="184" uniqueCount="157">
  <si>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</si>
  <si>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</si>
  <si>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</si>
  <si>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</si>
  <si>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</si>
  <si>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</si>
  <si>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</si>
  <si>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</si>
  <si>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</si>
  <si>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</si>
  <si>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</si>
  <si>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</si>
  <si>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</si>
  <si>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</si>
  <si>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</si>
  <si>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</si>
  <si>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</si>
  <si>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</si>
  <si>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</si>
  <si>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</si>
  <si>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</si>
  <si>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</si>
  <si>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</si>
  <si>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</si>
  <si>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</si>
  <si>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</si>
  <si>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</si>
  <si>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</si>
  <si>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</si>
  <si>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</si>
  <si>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</si>
  <si>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</si>
  <si>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</si>
  <si>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</si>
  <si>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</si>
  <si>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</si>
  <si>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</si>
  <si>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</si>
  <si>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</si>
  <si>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</si>
  <si>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</si>
  <si>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</si>
  <si>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</si>
  <si>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</si>
  <si>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</si>
  <si>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</si>
  <si>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</si>
  <si>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</si>
  <si>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</si>
  <si>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</si>
  <si>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</si>
  <si>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</si>
  <si>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</si>
  <si>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</si>
  <si>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</si>
  <si>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</si>
  <si>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</si>
  <si>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</si>
  <si>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</si>
  <si>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</si>
  <si>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</si>
  <si>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</si>
  <si>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</si>
  <si>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</si>
  <si>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</si>
  <si>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Chla 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</si>
  <si>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</si>
  <si>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</si>
  <si>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</si>
  <si>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</si>
  <si>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</si>
  <si>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</si>
  <si>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</si>
  <si>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</si>
  <si>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</si>
  <si>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</si>
  <si>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</si>
  <si>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</si>
  <si>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</si>
  <si>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</si>
  <si>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</si>
  <si>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</si>
  <si>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</si>
  <si>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</si>
  <si>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</si>
  <si>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mg Chl a]</t>
    </r>
  </si>
  <si>
    <t>   14:48:17</t>
  </si>
  <si>
    <t>   14:48:29</t>
  </si>
  <si>
    <t>change data input according to column N</t>
  </si>
  <si>
    <t>   14:48:39</t>
  </si>
  <si>
    <t>   14:48:49</t>
  </si>
  <si>
    <t>   14:48:59</t>
  </si>
  <si>
    <t>   14:49:09</t>
  </si>
  <si>
    <t>   14:49:19</t>
  </si>
  <si>
    <t>   14:49:29</t>
  </si>
  <si>
    <t>   14:49:39</t>
  </si>
  <si>
    <t>   14:49:49</t>
  </si>
  <si>
    <t>   14:49:59</t>
  </si>
  <si>
    <t>   14:50:09</t>
  </si>
  <si>
    <t>   14:50:19</t>
  </si>
  <si>
    <t>   14:50:29</t>
  </si>
  <si>
    <t>   14:50:39</t>
  </si>
  <si>
    <t>   14:50:49</t>
  </si>
  <si>
    <t>   14:50:59</t>
  </si>
  <si>
    <t>   14:51:09</t>
  </si>
  <si>
    <t>   14:51:19</t>
  </si>
  <si>
    <t>   14:51:29</t>
  </si>
  <si>
    <t>   14:51:39</t>
  </si>
  <si>
    <t>   14:51:49</t>
  </si>
  <si>
    <t>regression formula</t>
  </si>
  <si>
    <t>time</t>
  </si>
  <si>
    <t>   14:51:59</t>
  </si>
  <si>
    <t>value for T=26 min.</t>
  </si>
  <si>
    <t>T11</t>
  </si>
  <si>
    <t>   14:52:09</t>
  </si>
  <si>
    <t>value for T=1 min.</t>
  </si>
  <si>
    <t>T1</t>
  </si>
  <si>
    <t>   14:52:19</t>
  </si>
  <si>
    <t>difference between T25 and T1</t>
  </si>
  <si>
    <t>10minutes</t>
  </si>
  <si>
    <t>   14:52:29</t>
  </si>
  <si>
    <t>calculate from regression curve values for 10 minutes of photosynthesis or respiration</t>
  </si>
  <si>
    <t>   14:52:39</t>
  </si>
  <si>
    <t>   14:52:49</t>
  </si>
  <si>
    <t>   14:52:59</t>
  </si>
  <si>
    <t>   14:53:09</t>
  </si>
  <si>
    <t>   14:53:19</t>
  </si>
  <si>
    <t>   14:53:29</t>
  </si>
  <si>
    <t>   14:53:39</t>
  </si>
  <si>
    <t>   14:53:49</t>
  </si>
  <si>
    <t>   14:53:59</t>
  </si>
  <si>
    <t>   14:54:09</t>
  </si>
  <si>
    <t>   14:54:19</t>
  </si>
  <si>
    <t>   14:54:29</t>
  </si>
  <si>
    <t>   14:54:39</t>
  </si>
  <si>
    <t>   14:54:49</t>
  </si>
  <si>
    <t>   14:54:58</t>
  </si>
  <si>
    <t>   14:55:08</t>
  </si>
  <si>
    <t>   14:55:18</t>
  </si>
  <si>
    <t>   14:55:28</t>
  </si>
  <si>
    <t>   14:55:38</t>
  </si>
  <si>
    <t>   14:55:48</t>
  </si>
  <si>
    <t>   14:55:58</t>
  </si>
  <si>
    <t>   14:56:08</t>
  </si>
  <si>
    <t>   14:56:18</t>
  </si>
  <si>
    <t>   14:56:28</t>
  </si>
  <si>
    <t>   14:56:38</t>
  </si>
  <si>
    <t>   14:56:48</t>
  </si>
  <si>
    <t>   14:56:58</t>
  </si>
  <si>
    <t>   14:57:08</t>
  </si>
  <si>
    <t>   14:57:19</t>
  </si>
  <si>
    <t>   14:57:29</t>
  </si>
  <si>
    <t>   14:57:39</t>
  </si>
  <si>
    <t>   14:57:49</t>
  </si>
  <si>
    <t>   14:57:59</t>
  </si>
  <si>
    <t>   14:58:09</t>
  </si>
  <si>
    <t>   14:58:19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</si>
</sst>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values'!$N$27:$N$81</c:f>
              <c:numCache>
                <c:formatCode>General</c:formatCode>
                <c:ptCount val="55"/>
                <c:pt idx="0">
                  <c:v>270.037847172517</c:v>
                </c:pt>
                <c:pt idx="1">
                  <c:v>269.05814983751</c:v>
                </c:pt>
                <c:pt idx="2">
                  <c:v>271.762519084927</c:v>
                </c:pt>
                <c:pt idx="3">
                  <c:v>269.792526856603</c:v>
                </c:pt>
                <c:pt idx="4">
                  <c:v>271.515338740247</c:v>
                </c:pt>
                <c:pt idx="5">
                  <c:v>270.529281987032</c:v>
                </c:pt>
                <c:pt idx="6">
                  <c:v>269.302678558095</c:v>
                </c:pt>
                <c:pt idx="7">
                  <c:v>274.249081067006</c:v>
                </c:pt>
                <c:pt idx="8">
                  <c:v>267.111361884083</c:v>
                </c:pt>
                <c:pt idx="9">
                  <c:v>272.753916309117</c:v>
                </c:pt>
                <c:pt idx="10">
                  <c:v>271.036035429072</c:v>
                </c:pt>
                <c:pt idx="11">
                  <c:v>272.272914844446</c:v>
                </c:pt>
                <c:pt idx="12">
                  <c:v>269.070874691483</c:v>
                </c:pt>
                <c:pt idx="13">
                  <c:v>269.805822212816</c:v>
                </c:pt>
                <c:pt idx="14">
                  <c:v>272.025003420122</c:v>
                </c:pt>
                <c:pt idx="15">
                  <c:v>272.025003420122</c:v>
                </c:pt>
                <c:pt idx="16">
                  <c:v>271.777360141831</c:v>
                </c:pt>
                <c:pt idx="17">
                  <c:v>272.025003420122</c:v>
                </c:pt>
                <c:pt idx="18">
                  <c:v>272.521094791103</c:v>
                </c:pt>
                <c:pt idx="19">
                  <c:v>273.766035571789</c:v>
                </c:pt>
                <c:pt idx="20">
                  <c:v>272.025003420122</c:v>
                </c:pt>
                <c:pt idx="21">
                  <c:v>271.036035429072</c:v>
                </c:pt>
                <c:pt idx="22">
                  <c:v>273.516507348009</c:v>
                </c:pt>
                <c:pt idx="23">
                  <c:v>274.015834588287</c:v>
                </c:pt>
                <c:pt idx="24">
                  <c:v>273.018261759607</c:v>
                </c:pt>
                <c:pt idx="25">
                  <c:v>275.772041938455</c:v>
                </c:pt>
                <c:pt idx="26">
                  <c:v>273.018261759607</c:v>
                </c:pt>
                <c:pt idx="27">
                  <c:v>275.017746200605</c:v>
                </c:pt>
                <c:pt idx="28">
                  <c:v>273.516507348009</c:v>
                </c:pt>
                <c:pt idx="29">
                  <c:v>273.766035571789</c:v>
                </c:pt>
                <c:pt idx="30">
                  <c:v>274.015834588287</c:v>
                </c:pt>
                <c:pt idx="31">
                  <c:v>274.015834588287</c:v>
                </c:pt>
                <c:pt idx="32">
                  <c:v>273.267249537047</c:v>
                </c:pt>
                <c:pt idx="33">
                  <c:v>273.267249537047</c:v>
                </c:pt>
                <c:pt idx="34">
                  <c:v>273.018261759607</c:v>
                </c:pt>
                <c:pt idx="35">
                  <c:v>273.018261759607</c:v>
                </c:pt>
                <c:pt idx="36">
                  <c:v>273.002436453947</c:v>
                </c:pt>
                <c:pt idx="37">
                  <c:v>275.251272177557</c:v>
                </c:pt>
                <c:pt idx="38">
                  <c:v>274.499221418804</c:v>
                </c:pt>
                <c:pt idx="39">
                  <c:v>274.499221418804</c:v>
                </c:pt>
                <c:pt idx="40">
                  <c:v>274.249081067006</c:v>
                </c:pt>
                <c:pt idx="41">
                  <c:v>272.505664875878</c:v>
                </c:pt>
                <c:pt idx="42">
                  <c:v>272.009966639266</c:v>
                </c:pt>
                <c:pt idx="43">
                  <c:v>275.502500270886</c:v>
                </c:pt>
                <c:pt idx="44">
                  <c:v>275.754001255584</c:v>
                </c:pt>
                <c:pt idx="45">
                  <c:v>276.762741789378</c:v>
                </c:pt>
                <c:pt idx="46">
                  <c:v>276.51014539702</c:v>
                </c:pt>
                <c:pt idx="47">
                  <c:v>275.502500270886</c:v>
                </c:pt>
                <c:pt idx="48">
                  <c:v>275.754001255584</c:v>
                </c:pt>
                <c:pt idx="49">
                  <c:v>277.268759407306</c:v>
                </c:pt>
                <c:pt idx="50">
                  <c:v>276.51014539702</c:v>
                </c:pt>
                <c:pt idx="51">
                  <c:v>274.749633133606</c:v>
                </c:pt>
                <c:pt idx="52">
                  <c:v>277.015612997251</c:v>
                </c:pt>
                <c:pt idx="53">
                  <c:v>273.251225687341</c:v>
                </c:pt>
                <c:pt idx="54">
                  <c:v>275.754001255584</c:v>
                </c:pt>
              </c:numCache>
            </c:numRef>
          </c:yVal>
        </c:ser>
        <c:axId val="87610464"/>
        <c:axId val="63074652"/>
      </c:scatterChart>
      <c:valAx>
        <c:axId val="8761046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63074652"/>
        <c:crossesAt val="0"/>
      </c:valAx>
      <c:valAx>
        <c:axId val="63074652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87610464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22</xdr:row>
      <xdr:rowOff>152640</xdr:rowOff>
    </xdr:from>
    <xdr:to>
      <xdr:col>20</xdr:col>
      <xdr:colOff>342000</xdr:colOff>
      <xdr:row>39</xdr:row>
      <xdr:rowOff>95400</xdr:rowOff>
    </xdr:to>
    <xdr:graphicFrame>
      <xdr:nvGraphicFramePr>
        <xdr:cNvPr id="0" name="Diagramm 2"/>
        <xdr:cNvGraphicFramePr/>
      </xdr:nvGraphicFramePr>
      <xdr:xfrm>
        <a:off x="12126960" y="4486320"/>
        <a:ext cx="479916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5" activeCellId="0" pane="topLeft" sqref="B15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58.2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28.64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17.6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17.7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415.508267183252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86.8412278412997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864.129502881981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648.152220100194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32.6036499039708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32.6036499039708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1018.86405949909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1.61233217673933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1.61233217673933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0.546123704327449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0.0377187033565615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0.0377187033565615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147.911187530542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11.9529572259131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-0.661283380555059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1.03246647445189E-005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-0.00228325414209072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-0.833812661995616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8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8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58.2</v>
      </c>
      <c r="C7" s="62" t="s">
        <v>54</v>
      </c>
      <c r="D7" s="63" t="s">
        <v>55</v>
      </c>
      <c r="E7" s="0" t="n">
        <v>17.6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28.64</v>
      </c>
      <c r="C8" s="68" t="s">
        <v>54</v>
      </c>
      <c r="D8" s="69" t="s">
        <v>58</v>
      </c>
      <c r="E8" s="0" t="n">
        <v>17.7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1.61233217673933</v>
      </c>
      <c r="E13" s="39" t="s">
        <v>45</v>
      </c>
      <c r="F13" s="88" t="n">
        <f aca="false">$D$15/$D$13*1/$B$16*POWER(100,2)</f>
        <v>147.911187530542</v>
      </c>
      <c r="G13" s="39" t="s">
        <v>43</v>
      </c>
      <c r="H13" s="88" t="n">
        <f aca="false">(-$F$14+(SQRT(POWER($F$14,2)-4*$F$13*$F$15)))/(2*$F$13)</f>
        <v>0.0377187033565615</v>
      </c>
      <c r="I13" s="89" t="s">
        <v>48</v>
      </c>
      <c r="J13" s="90" t="n">
        <f aca="false">$D$16/$D$14*1/$B$16*POWER($H$14,2)</f>
        <v>2.01514476079832E-005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1.61434439324242</v>
      </c>
      <c r="E14" s="42" t="s">
        <v>46</v>
      </c>
      <c r="F14" s="49" t="n">
        <f aca="false">$D$15/$D$13*100+$D$15/$D$13*1/$B$16*100-$B$13*1/$B$16*100-100+$B$13*100</f>
        <v>11.9529572259131</v>
      </c>
      <c r="G14" s="42" t="s">
        <v>44</v>
      </c>
      <c r="H14" s="48" t="n">
        <f aca="false">$H$13+($B$15*(G21-$E$8))</f>
        <v>0.0375655033565615</v>
      </c>
      <c r="I14" s="93" t="s">
        <v>49</v>
      </c>
      <c r="J14" s="50" t="n">
        <f aca="false">$D$16/$D$14*$H$14+$D$16/$D$14*1/$B$16*$H$14-$B$13*1/$B$16*$H$14-$H$14+$B$13*$H$14</f>
        <v>0.00403128689563467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0.546123704327449</v>
      </c>
      <c r="E15" s="42" t="s">
        <v>47</v>
      </c>
      <c r="F15" s="49" t="n">
        <f aca="false">$D$15/$D$13-1</f>
        <v>-0.661283380555059</v>
      </c>
      <c r="G15" s="98"/>
      <c r="H15" s="49"/>
      <c r="I15" s="93" t="s">
        <v>50</v>
      </c>
      <c r="J15" s="50" t="n">
        <f aca="false">$D$16/$D$14-1</f>
        <v>-0.672988288170636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0.527909523516341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0.0954</v>
      </c>
      <c r="R16" s="109" t="n">
        <v>0.0260985</v>
      </c>
    </row>
    <row collapsed="false" customFormat="false" customHeight="false" hidden="false" ht="12.75" outlineLevel="0" r="17">
      <c r="A17" s="80"/>
      <c r="B17" s="1"/>
      <c r="C17" s="110"/>
      <c r="D17" s="111"/>
      <c r="E17" s="94"/>
      <c r="F17" s="94"/>
      <c r="G17" s="94"/>
      <c r="H17" s="94"/>
      <c r="I17" s="112"/>
      <c r="J17" s="94"/>
      <c r="K17" s="113"/>
      <c r="L17" s="113"/>
      <c r="M17" s="113"/>
      <c r="N17" s="113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0"/>
      <c r="D18" s="111"/>
      <c r="E18" s="94"/>
      <c r="F18" s="94"/>
      <c r="G18" s="94"/>
      <c r="H18" s="94"/>
      <c r="I18" s="82" t="s">
        <v>67</v>
      </c>
      <c r="J18" s="94"/>
      <c r="K18" s="113"/>
      <c r="L18" s="113"/>
      <c r="M18" s="113"/>
      <c r="N18" s="113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  <c r="S19" s="115"/>
      <c r="T19" s="115"/>
      <c r="U19" s="115"/>
      <c r="V19" s="115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6" t="s">
        <v>79</v>
      </c>
      <c r="N20" s="110" t="s">
        <v>80</v>
      </c>
      <c r="P20" s="117" t="s">
        <v>81</v>
      </c>
      <c r="Q20" s="118" t="s">
        <v>82</v>
      </c>
      <c r="R20" s="118" t="s">
        <v>83</v>
      </c>
      <c r="S20" s="118" t="s">
        <v>84</v>
      </c>
      <c r="T20" s="119" t="s">
        <v>85</v>
      </c>
      <c r="U20" s="95"/>
      <c r="V20" s="95"/>
    </row>
    <row collapsed="false" customFormat="false" customHeight="false" hidden="false" ht="13.5" outlineLevel="0" r="21">
      <c r="A21" s="120" t="n">
        <v>40402</v>
      </c>
      <c r="B21" s="0" t="s">
        <v>86</v>
      </c>
      <c r="C21" s="0" t="n">
        <v>0</v>
      </c>
      <c r="D21" s="0" t="n">
        <v>326.072</v>
      </c>
      <c r="E21" s="0" t="n">
        <v>27.83</v>
      </c>
      <c r="F21" s="0" t="n">
        <v>2805</v>
      </c>
      <c r="G21" s="0" t="n">
        <v>17.3</v>
      </c>
      <c r="I21" s="121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108.305455448478</v>
      </c>
      <c r="J21" s="122" t="n">
        <f aca="false">I21*20.9/100</f>
        <v>22.635840188732</v>
      </c>
      <c r="K21" s="82" t="n">
        <f aca="false">($B$9-EXP(52.57-6690.9/(273.15+G21)-4.681*LN(273.15+G21)))*I21/100*0.2095</f>
        <v>225.356899469119</v>
      </c>
      <c r="L21" s="82" t="n">
        <f aca="false">K21/1.33322</f>
        <v>169.032042325437</v>
      </c>
      <c r="M21" s="121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8.56308769153362</v>
      </c>
      <c r="N21" s="121" t="n">
        <f aca="false">M21*31.25</f>
        <v>267.596490360426</v>
      </c>
      <c r="O21" s="94"/>
      <c r="P21" s="123" t="n">
        <f aca="false">Q45</f>
        <v>6.666</v>
      </c>
      <c r="Q21" s="124" t="n">
        <f aca="false">P21*(6)</f>
        <v>39.996</v>
      </c>
      <c r="R21" s="125" t="n">
        <f aca="false">((Q21/1000)*(P16*1000))</f>
        <v>1.039896</v>
      </c>
      <c r="S21" s="126" t="n">
        <f aca="false">R21/Q16</f>
        <v>10.9003773584906</v>
      </c>
      <c r="T21" s="127" t="n">
        <f aca="false">R21/R16</f>
        <v>39.8450485660095</v>
      </c>
      <c r="U21" s="128"/>
      <c r="V21" s="128"/>
    </row>
    <row collapsed="false" customFormat="false" customHeight="true" hidden="false" ht="12.75" outlineLevel="0" r="22">
      <c r="A22" s="120" t="n">
        <v>40402</v>
      </c>
      <c r="B22" s="0" t="s">
        <v>87</v>
      </c>
      <c r="C22" s="0" t="n">
        <v>0.202</v>
      </c>
      <c r="D22" s="0" t="n">
        <v>327.853</v>
      </c>
      <c r="E22" s="0" t="n">
        <v>27.77</v>
      </c>
      <c r="F22" s="0" t="n">
        <v>2807</v>
      </c>
      <c r="G22" s="0" t="n">
        <v>17.3</v>
      </c>
      <c r="I22" s="121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108.897039049455</v>
      </c>
      <c r="J22" s="122" t="n">
        <f aca="false">I22*20.9/100</f>
        <v>22.7594811613361</v>
      </c>
      <c r="K22" s="82" t="n">
        <f aca="false">($B$9-EXP(52.57-6690.9/(273.15+G22)-4.681*LN(273.15+G22)))*I22/100*0.2095</f>
        <v>226.587838811379</v>
      </c>
      <c r="L22" s="82" t="n">
        <f aca="false">K22/1.33322</f>
        <v>169.955325311186</v>
      </c>
      <c r="M22" s="121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8.60986079480031</v>
      </c>
      <c r="N22" s="121" t="n">
        <f aca="false">M22*31.25</f>
        <v>269.05814983751</v>
      </c>
      <c r="P22" s="129" t="s">
        <v>88</v>
      </c>
      <c r="Q22" s="129"/>
      <c r="R22" s="129"/>
      <c r="S22" s="129"/>
      <c r="U22" s="115"/>
      <c r="V22" s="115"/>
    </row>
    <row collapsed="false" customFormat="false" customHeight="false" hidden="false" ht="12.75" outlineLevel="0" r="23">
      <c r="A23" s="120" t="n">
        <v>40402</v>
      </c>
      <c r="B23" s="0" t="s">
        <v>89</v>
      </c>
      <c r="C23" s="0" t="n">
        <v>0.368</v>
      </c>
      <c r="D23" s="0" t="n">
        <v>327.555</v>
      </c>
      <c r="E23" s="0" t="n">
        <v>27.78</v>
      </c>
      <c r="F23" s="0" t="n">
        <v>2804</v>
      </c>
      <c r="G23" s="0" t="n">
        <v>17.3</v>
      </c>
      <c r="I23" s="121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108.798176406639</v>
      </c>
      <c r="J23" s="122" t="n">
        <f aca="false">I23*20.9/100</f>
        <v>22.7388188689875</v>
      </c>
      <c r="K23" s="82" t="n">
        <f aca="false">($B$9-EXP(52.57-6690.9/(273.15+G23)-4.681*LN(273.15+G23)))*I23/100*0.2095</f>
        <v>226.382130072459</v>
      </c>
      <c r="L23" s="82" t="n">
        <f aca="false">K23/1.33322</f>
        <v>169.801030641949</v>
      </c>
      <c r="M23" s="121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8.60204429584051</v>
      </c>
      <c r="N23" s="121" t="n">
        <f aca="false">M23*31.25</f>
        <v>268.813884245016</v>
      </c>
      <c r="P23" s="58"/>
      <c r="Q23" s="58"/>
      <c r="R23" s="58"/>
      <c r="U23" s="115"/>
      <c r="V23" s="115"/>
    </row>
    <row collapsed="false" customFormat="false" customHeight="false" hidden="false" ht="12.75" outlineLevel="0" r="24">
      <c r="A24" s="120" t="n">
        <v>40402</v>
      </c>
      <c r="B24" s="0" t="s">
        <v>90</v>
      </c>
      <c r="C24" s="0" t="n">
        <v>0.535</v>
      </c>
      <c r="D24" s="0" t="n">
        <v>330.246</v>
      </c>
      <c r="E24" s="0" t="n">
        <v>27.69</v>
      </c>
      <c r="F24" s="0" t="n">
        <v>2798</v>
      </c>
      <c r="G24" s="0" t="n">
        <v>17.3</v>
      </c>
      <c r="I24" s="121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109.691786626906</v>
      </c>
      <c r="J24" s="122" t="n">
        <f aca="false">I24*20.9/100</f>
        <v>22.9255834050234</v>
      </c>
      <c r="K24" s="82" t="n">
        <f aca="false">($B$9-EXP(52.57-6690.9/(273.15+G24)-4.681*LN(273.15+G24)))*I24/100*0.2095</f>
        <v>228.241512203668</v>
      </c>
      <c r="L24" s="82" t="n">
        <f aca="false">K24/1.33322</f>
        <v>171.195685786043</v>
      </c>
      <c r="M24" s="121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8.6726969019028</v>
      </c>
      <c r="N24" s="121" t="n">
        <f aca="false">M24*31.25</f>
        <v>271.021778184463</v>
      </c>
      <c r="P24" s="58"/>
      <c r="Q24" s="58"/>
      <c r="R24" s="58"/>
      <c r="U24" s="115"/>
      <c r="V24" s="115"/>
    </row>
    <row collapsed="false" customFormat="false" customHeight="false" hidden="false" ht="12.75" outlineLevel="0" r="25">
      <c r="A25" s="120" t="n">
        <v>40402</v>
      </c>
      <c r="B25" s="0" t="s">
        <v>91</v>
      </c>
      <c r="C25" s="0" t="n">
        <v>0.702</v>
      </c>
      <c r="D25" s="0" t="n">
        <v>325.481</v>
      </c>
      <c r="E25" s="0" t="n">
        <v>27.85</v>
      </c>
      <c r="F25" s="0" t="n">
        <v>2799</v>
      </c>
      <c r="G25" s="0" t="n">
        <v>17.3</v>
      </c>
      <c r="I25" s="121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108.109107355458</v>
      </c>
      <c r="J25" s="122" t="n">
        <f aca="false">I25*20.9/100</f>
        <v>22.5948034372907</v>
      </c>
      <c r="K25" s="82" t="n">
        <f aca="false">($B$9-EXP(52.57-6690.9/(273.15+G25)-4.681*LN(273.15+G25)))*I25/100*0.2095</f>
        <v>224.948347588915</v>
      </c>
      <c r="L25" s="82" t="n">
        <f aca="false">K25/1.33322</f>
        <v>168.725602367888</v>
      </c>
      <c r="M25" s="121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8.54756358029066</v>
      </c>
      <c r="N25" s="121" t="n">
        <f aca="false">M25*31.25</f>
        <v>267.111361884083</v>
      </c>
      <c r="P25" s="58"/>
      <c r="Q25" s="58"/>
      <c r="R25" s="58"/>
    </row>
    <row collapsed="false" customFormat="false" customHeight="false" hidden="false" ht="12.75" outlineLevel="0" r="26">
      <c r="A26" s="120" t="n">
        <v>40402</v>
      </c>
      <c r="B26" s="0" t="s">
        <v>92</v>
      </c>
      <c r="C26" s="0" t="n">
        <v>0.869</v>
      </c>
      <c r="D26" s="0" t="n">
        <v>326.961</v>
      </c>
      <c r="E26" s="0" t="n">
        <v>27.8</v>
      </c>
      <c r="F26" s="0" t="n">
        <v>2797</v>
      </c>
      <c r="G26" s="0" t="n">
        <v>17.3</v>
      </c>
      <c r="I26" s="121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108.600770017045</v>
      </c>
      <c r="J26" s="122" t="n">
        <f aca="false">I26*20.9/100</f>
        <v>22.6975609335625</v>
      </c>
      <c r="K26" s="82" t="n">
        <f aca="false">($B$9-EXP(52.57-6690.9/(273.15+G26)-4.681*LN(273.15+G26)))*I26/100*0.2095</f>
        <v>225.971376138505</v>
      </c>
      <c r="L26" s="82" t="n">
        <f aca="false">K26/1.33322</f>
        <v>169.492939003694</v>
      </c>
      <c r="M26" s="121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8.58643651119145</v>
      </c>
      <c r="N26" s="121" t="n">
        <f aca="false">M26*31.25</f>
        <v>268.326140974733</v>
      </c>
      <c r="P26" s="58"/>
      <c r="Q26" s="58"/>
      <c r="R26" s="58"/>
    </row>
    <row collapsed="false" customFormat="false" customHeight="false" hidden="false" ht="12.75" outlineLevel="0" r="27">
      <c r="A27" s="120" t="n">
        <v>40402</v>
      </c>
      <c r="B27" s="0" t="s">
        <v>93</v>
      </c>
      <c r="C27" s="0" t="n">
        <v>1.036</v>
      </c>
      <c r="D27" s="0" t="n">
        <v>329.047</v>
      </c>
      <c r="E27" s="0" t="n">
        <v>27.73</v>
      </c>
      <c r="F27" s="0" t="n">
        <v>2798</v>
      </c>
      <c r="G27" s="0" t="n">
        <v>17.3</v>
      </c>
      <c r="I27" s="121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109.293556081225</v>
      </c>
      <c r="J27" s="122" t="n">
        <f aca="false">I27*20.9/100</f>
        <v>22.8423532209759</v>
      </c>
      <c r="K27" s="82" t="n">
        <f aca="false">($B$9-EXP(52.57-6690.9/(273.15+G27)-4.681*LN(273.15+G27)))*I27/100*0.2095</f>
        <v>227.412892807932</v>
      </c>
      <c r="L27" s="82" t="n">
        <f aca="false">K27/1.33322</f>
        <v>170.574168410264</v>
      </c>
      <c r="M27" s="121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8.64121110952054</v>
      </c>
      <c r="N27" s="121" t="n">
        <f aca="false">M27*31.25</f>
        <v>270.037847172517</v>
      </c>
      <c r="P27" s="58"/>
      <c r="Q27" s="58"/>
      <c r="R27" s="58"/>
    </row>
    <row collapsed="false" customFormat="false" customHeight="false" hidden="false" ht="12.75" outlineLevel="0" r="28">
      <c r="A28" s="120" t="n">
        <v>40402</v>
      </c>
      <c r="B28" s="0" t="s">
        <v>94</v>
      </c>
      <c r="C28" s="0" t="n">
        <v>1.203</v>
      </c>
      <c r="D28" s="0" t="n">
        <v>327.853</v>
      </c>
      <c r="E28" s="0" t="n">
        <v>27.77</v>
      </c>
      <c r="F28" s="0" t="n">
        <v>2800</v>
      </c>
      <c r="G28" s="0" t="n">
        <v>17.3</v>
      </c>
      <c r="I28" s="121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108.897039049455</v>
      </c>
      <c r="J28" s="122" t="n">
        <f aca="false">I28*20.9/100</f>
        <v>22.7594811613361</v>
      </c>
      <c r="K28" s="82" t="n">
        <f aca="false">($B$9-EXP(52.57-6690.9/(273.15+G28)-4.681*LN(273.15+G28)))*I28/100*0.2095</f>
        <v>226.587838811379</v>
      </c>
      <c r="L28" s="82" t="n">
        <f aca="false">K28/1.33322</f>
        <v>169.955325311186</v>
      </c>
      <c r="M28" s="121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8.60986079480031</v>
      </c>
      <c r="N28" s="121" t="n">
        <f aca="false">M28*31.25</f>
        <v>269.05814983751</v>
      </c>
      <c r="P28" s="58"/>
      <c r="Q28" s="58"/>
      <c r="R28" s="58"/>
    </row>
    <row collapsed="false" customFormat="false" customHeight="false" hidden="false" ht="12.75" outlineLevel="0" r="29">
      <c r="A29" s="120" t="n">
        <v>40402</v>
      </c>
      <c r="B29" s="0" t="s">
        <v>95</v>
      </c>
      <c r="C29" s="0" t="n">
        <v>1.369</v>
      </c>
      <c r="D29" s="0" t="n">
        <v>331.148</v>
      </c>
      <c r="E29" s="0" t="n">
        <v>27.66</v>
      </c>
      <c r="F29" s="0" t="n">
        <v>2798</v>
      </c>
      <c r="G29" s="0" t="n">
        <v>17.3</v>
      </c>
      <c r="I29" s="121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109.991589813734</v>
      </c>
      <c r="J29" s="122" t="n">
        <f aca="false">I29*20.9/100</f>
        <v>22.9882422710705</v>
      </c>
      <c r="K29" s="82" t="n">
        <f aca="false">($B$9-EXP(52.57-6690.9/(273.15+G29)-4.681*LN(273.15+G29)))*I29/100*0.2095</f>
        <v>228.86532857889</v>
      </c>
      <c r="L29" s="82" t="n">
        <f aca="false">K29/1.33322</f>
        <v>171.663587839134</v>
      </c>
      <c r="M29" s="121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8.69640061071767</v>
      </c>
      <c r="N29" s="121" t="n">
        <f aca="false">M29*31.25</f>
        <v>271.762519084927</v>
      </c>
      <c r="P29" s="58"/>
      <c r="Q29" s="58"/>
      <c r="R29" s="58"/>
    </row>
    <row collapsed="false" customFormat="false" customHeight="false" hidden="false" ht="12.75" outlineLevel="0" r="30">
      <c r="A30" s="120" t="n">
        <v>40402</v>
      </c>
      <c r="B30" s="0" t="s">
        <v>96</v>
      </c>
      <c r="C30" s="0" t="n">
        <v>1.536</v>
      </c>
      <c r="D30" s="0" t="n">
        <v>328.748</v>
      </c>
      <c r="E30" s="0" t="n">
        <v>27.74</v>
      </c>
      <c r="F30" s="0" t="n">
        <v>2786</v>
      </c>
      <c r="G30" s="0" t="n">
        <v>17.3</v>
      </c>
      <c r="I30" s="121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109.194266555753</v>
      </c>
      <c r="J30" s="122" t="n">
        <f aca="false">I30*20.9/100</f>
        <v>22.8216017101523</v>
      </c>
      <c r="K30" s="82" t="n">
        <f aca="false">($B$9-EXP(52.57-6690.9/(273.15+G30)-4.681*LN(273.15+G30)))*I30/100*0.2095</f>
        <v>227.206295831653</v>
      </c>
      <c r="L30" s="82" t="n">
        <f aca="false">K30/1.33322</f>
        <v>170.419207506378</v>
      </c>
      <c r="M30" s="121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8.63336085941129</v>
      </c>
      <c r="N30" s="121" t="n">
        <f aca="false">M30*31.25</f>
        <v>269.792526856603</v>
      </c>
      <c r="P30" s="58"/>
      <c r="Q30" s="58"/>
      <c r="R30" s="58"/>
    </row>
    <row collapsed="false" customFormat="false" customHeight="false" hidden="false" ht="12.75" outlineLevel="0" r="31">
      <c r="A31" s="120" t="n">
        <v>40402</v>
      </c>
      <c r="B31" s="0" t="s">
        <v>97</v>
      </c>
      <c r="C31" s="0" t="n">
        <v>1.703</v>
      </c>
      <c r="D31" s="0" t="n">
        <v>330.847</v>
      </c>
      <c r="E31" s="0" t="n">
        <v>27.67</v>
      </c>
      <c r="F31" s="0" t="n">
        <v>2792</v>
      </c>
      <c r="G31" s="0" t="n">
        <v>17.3</v>
      </c>
      <c r="I31" s="121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109.89154747098</v>
      </c>
      <c r="J31" s="122" t="n">
        <f aca="false">I31*20.9/100</f>
        <v>22.9673334214348</v>
      </c>
      <c r="K31" s="82" t="n">
        <f aca="false">($B$9-EXP(52.57-6690.9/(273.15+G31)-4.681*LN(273.15+G31)))*I31/100*0.2095</f>
        <v>228.657165175805</v>
      </c>
      <c r="L31" s="82" t="n">
        <f aca="false">K31/1.33322</f>
        <v>171.507452015275</v>
      </c>
      <c r="M31" s="121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8.6884908396879</v>
      </c>
      <c r="N31" s="121" t="n">
        <f aca="false">M31*31.25</f>
        <v>271.515338740247</v>
      </c>
      <c r="P31" s="58"/>
      <c r="Q31" s="58"/>
      <c r="R31" s="58"/>
    </row>
    <row collapsed="false" customFormat="false" customHeight="false" hidden="false" ht="12.75" outlineLevel="0" r="32">
      <c r="A32" s="120" t="n">
        <v>40402</v>
      </c>
      <c r="B32" s="0" t="s">
        <v>98</v>
      </c>
      <c r="C32" s="0" t="n">
        <v>1.87</v>
      </c>
      <c r="D32" s="0" t="n">
        <v>329.646</v>
      </c>
      <c r="E32" s="0" t="n">
        <v>27.71</v>
      </c>
      <c r="F32" s="0" t="n">
        <v>2780</v>
      </c>
      <c r="G32" s="0" t="n">
        <v>17.3</v>
      </c>
      <c r="I32" s="121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109.492456565075</v>
      </c>
      <c r="J32" s="122" t="n">
        <f aca="false">I32*20.9/100</f>
        <v>22.8839234221006</v>
      </c>
      <c r="K32" s="82" t="n">
        <f aca="false">($B$9-EXP(52.57-6690.9/(273.15+G32)-4.681*LN(273.15+G32)))*I32/100*0.2095</f>
        <v>227.826755582967</v>
      </c>
      <c r="L32" s="82" t="n">
        <f aca="false">K32/1.33322</f>
        <v>170.884591877535</v>
      </c>
      <c r="M32" s="121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8.65693702358502</v>
      </c>
      <c r="N32" s="121" t="n">
        <f aca="false">M32*31.25</f>
        <v>270.529281987032</v>
      </c>
      <c r="P32" s="58"/>
      <c r="Q32" s="58"/>
      <c r="R32" s="58"/>
    </row>
    <row collapsed="false" customFormat="false" customHeight="false" hidden="false" ht="12.75" outlineLevel="0" r="33">
      <c r="A33" s="120" t="n">
        <v>40402</v>
      </c>
      <c r="B33" s="0" t="s">
        <v>99</v>
      </c>
      <c r="C33" s="0" t="n">
        <v>2.037</v>
      </c>
      <c r="D33" s="0" t="n">
        <v>328.151</v>
      </c>
      <c r="E33" s="0" t="n">
        <v>27.76</v>
      </c>
      <c r="F33" s="0" t="n">
        <v>2786</v>
      </c>
      <c r="G33" s="0" t="n">
        <v>17.3</v>
      </c>
      <c r="I33" s="121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108.996008189213</v>
      </c>
      <c r="J33" s="122" t="n">
        <f aca="false">I33*20.9/100</f>
        <v>22.7801657115455</v>
      </c>
      <c r="K33" s="82" t="n">
        <f aca="false">($B$9-EXP(52.57-6690.9/(273.15+G33)-4.681*LN(273.15+G33)))*I33/100*0.2095</f>
        <v>226.793769144127</v>
      </c>
      <c r="L33" s="82" t="n">
        <f aca="false">K33/1.33322</f>
        <v>170.109786189922</v>
      </c>
      <c r="M33" s="121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8.61768571385903</v>
      </c>
      <c r="N33" s="121" t="n">
        <f aca="false">M33*31.25</f>
        <v>269.302678558095</v>
      </c>
      <c r="P33" s="58"/>
      <c r="Q33" s="58"/>
      <c r="R33" s="58"/>
    </row>
    <row collapsed="false" customFormat="false" customHeight="false" hidden="false" ht="12.75" outlineLevel="0" r="34">
      <c r="A34" s="120" t="n">
        <v>40402</v>
      </c>
      <c r="B34" s="0" t="s">
        <v>100</v>
      </c>
      <c r="C34" s="0" t="n">
        <v>2.204</v>
      </c>
      <c r="D34" s="0" t="n">
        <v>334.178</v>
      </c>
      <c r="E34" s="0" t="n">
        <v>27.56</v>
      </c>
      <c r="F34" s="0" t="n">
        <v>2786</v>
      </c>
      <c r="G34" s="0" t="n">
        <v>17.3</v>
      </c>
      <c r="I34" s="121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110.997986525467</v>
      </c>
      <c r="J34" s="122" t="n">
        <f aca="false">I34*20.9/100</f>
        <v>23.1985791838226</v>
      </c>
      <c r="K34" s="82" t="n">
        <f aca="false">($B$9-EXP(52.57-6690.9/(273.15+G34)-4.681*LN(273.15+G34)))*I34/100*0.2095</f>
        <v>230.959391538625</v>
      </c>
      <c r="L34" s="82" t="n">
        <f aca="false">K34/1.33322</f>
        <v>173.234268566797</v>
      </c>
      <c r="M34" s="121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8.77597059414419</v>
      </c>
      <c r="N34" s="121" t="n">
        <f aca="false">M34*31.25</f>
        <v>274.249081067006</v>
      </c>
      <c r="P34" s="58"/>
      <c r="Q34" s="58"/>
      <c r="R34" s="58"/>
    </row>
    <row collapsed="false" customFormat="false" customHeight="false" hidden="false" ht="12.75" outlineLevel="0" r="35">
      <c r="A35" s="120" t="n">
        <v>40402</v>
      </c>
      <c r="B35" s="0" t="s">
        <v>101</v>
      </c>
      <c r="C35" s="0" t="n">
        <v>2.371</v>
      </c>
      <c r="D35" s="0" t="n">
        <v>325.481</v>
      </c>
      <c r="E35" s="0" t="n">
        <v>27.85</v>
      </c>
      <c r="F35" s="0" t="n">
        <v>2785</v>
      </c>
      <c r="G35" s="0" t="n">
        <v>17.3</v>
      </c>
      <c r="I35" s="121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108.109107355458</v>
      </c>
      <c r="J35" s="122" t="n">
        <f aca="false">I35*20.9/100</f>
        <v>22.5948034372907</v>
      </c>
      <c r="K35" s="82" t="n">
        <f aca="false">($B$9-EXP(52.57-6690.9/(273.15+G35)-4.681*LN(273.15+G35)))*I35/100*0.2095</f>
        <v>224.948347588915</v>
      </c>
      <c r="L35" s="82" t="n">
        <f aca="false">K35/1.33322</f>
        <v>168.725602367888</v>
      </c>
      <c r="M35" s="121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8.54756358029066</v>
      </c>
      <c r="N35" s="121" t="n">
        <f aca="false">M35*31.25</f>
        <v>267.111361884083</v>
      </c>
      <c r="P35" s="58"/>
      <c r="Q35" s="58"/>
      <c r="R35" s="58"/>
    </row>
    <row collapsed="false" customFormat="false" customHeight="false" hidden="false" ht="12.75" outlineLevel="0" r="36">
      <c r="A36" s="120" t="n">
        <v>40402</v>
      </c>
      <c r="B36" s="0" t="s">
        <v>102</v>
      </c>
      <c r="C36" s="0" t="n">
        <v>2.538</v>
      </c>
      <c r="D36" s="0" t="n">
        <v>332.356</v>
      </c>
      <c r="E36" s="0" t="n">
        <v>27.62</v>
      </c>
      <c r="F36" s="0" t="n">
        <v>2789</v>
      </c>
      <c r="G36" s="0" t="n">
        <v>17.3</v>
      </c>
      <c r="I36" s="121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110.392842190967</v>
      </c>
      <c r="J36" s="122" t="n">
        <f aca="false">I36*20.9/100</f>
        <v>23.0721040179121</v>
      </c>
      <c r="K36" s="82" t="n">
        <f aca="false">($B$9-EXP(52.57-6690.9/(273.15+G36)-4.681*LN(273.15+G36)))*I36/100*0.2095</f>
        <v>229.700235659639</v>
      </c>
      <c r="L36" s="82" t="n">
        <f aca="false">K36/1.33322</f>
        <v>172.289821379547</v>
      </c>
      <c r="M36" s="121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8.72812532189174</v>
      </c>
      <c r="N36" s="121" t="n">
        <f aca="false">M36*31.25</f>
        <v>272.753916309117</v>
      </c>
      <c r="P36" s="58"/>
      <c r="Q36" s="58"/>
      <c r="R36" s="58"/>
    </row>
    <row collapsed="false" customFormat="false" customHeight="false" hidden="false" ht="12.75" outlineLevel="0" r="37">
      <c r="A37" s="120" t="n">
        <v>40402</v>
      </c>
      <c r="B37" s="0" t="s">
        <v>103</v>
      </c>
      <c r="C37" s="0" t="n">
        <v>2.705</v>
      </c>
      <c r="D37" s="0" t="n">
        <v>330.207</v>
      </c>
      <c r="E37" s="0" t="n">
        <v>27.65</v>
      </c>
      <c r="F37" s="0" t="n">
        <v>2782</v>
      </c>
      <c r="G37" s="0" t="n">
        <v>17.4</v>
      </c>
      <c r="I37" s="121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109.906102835652</v>
      </c>
      <c r="J37" s="122" t="n">
        <f aca="false">I37*20.9/100</f>
        <v>22.9703754926512</v>
      </c>
      <c r="K37" s="82" t="n">
        <f aca="false">($B$9-EXP(52.57-6690.9/(273.15+G37)-4.681*LN(273.15+G37)))*I37/100*0.2095</f>
        <v>228.658559385202</v>
      </c>
      <c r="L37" s="82" t="n">
        <f aca="false">K37/1.33322</f>
        <v>171.508497761211</v>
      </c>
      <c r="M37" s="121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8.67315313373032</v>
      </c>
      <c r="N37" s="121" t="n">
        <f aca="false">M37*31.25</f>
        <v>271.036035429072</v>
      </c>
      <c r="P37" s="58"/>
      <c r="Q37" s="58"/>
      <c r="R37" s="58"/>
    </row>
    <row collapsed="false" customFormat="false" customHeight="false" hidden="false" ht="12.75" outlineLevel="0" r="38">
      <c r="A38" s="120" t="n">
        <v>40402</v>
      </c>
      <c r="B38" s="0" t="s">
        <v>104</v>
      </c>
      <c r="C38" s="0" t="n">
        <v>2.872</v>
      </c>
      <c r="D38" s="0" t="n">
        <v>331.714</v>
      </c>
      <c r="E38" s="0" t="n">
        <v>27.6</v>
      </c>
      <c r="F38" s="0" t="n">
        <v>2780</v>
      </c>
      <c r="G38" s="0" t="n">
        <v>17.4</v>
      </c>
      <c r="I38" s="121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110.407661958615</v>
      </c>
      <c r="J38" s="122" t="n">
        <f aca="false">I38*20.9/100</f>
        <v>23.0752013493505</v>
      </c>
      <c r="K38" s="82" t="n">
        <f aca="false">($B$9-EXP(52.57-6690.9/(273.15+G38)-4.681*LN(273.15+G38)))*I38/100*0.2095</f>
        <v>229.702048177401</v>
      </c>
      <c r="L38" s="82" t="n">
        <f aca="false">K38/1.33322</f>
        <v>172.291180883426</v>
      </c>
      <c r="M38" s="121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8.71273327502227</v>
      </c>
      <c r="N38" s="121" t="n">
        <f aca="false">M38*31.25</f>
        <v>272.272914844446</v>
      </c>
      <c r="P38" s="58"/>
      <c r="Q38" s="58"/>
      <c r="R38" s="58"/>
    </row>
    <row collapsed="false" customFormat="false" customHeight="false" hidden="false" ht="12.75" outlineLevel="0" r="39">
      <c r="A39" s="120" t="n">
        <v>40402</v>
      </c>
      <c r="B39" s="0" t="s">
        <v>105</v>
      </c>
      <c r="C39" s="0" t="n">
        <v>3.039</v>
      </c>
      <c r="D39" s="0" t="n">
        <v>327.813</v>
      </c>
      <c r="E39" s="0" t="n">
        <v>27.73</v>
      </c>
      <c r="F39" s="0" t="n">
        <v>2784</v>
      </c>
      <c r="G39" s="0" t="n">
        <v>17.4</v>
      </c>
      <c r="I39" s="121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109.109222975111</v>
      </c>
      <c r="J39" s="122" t="n">
        <f aca="false">I39*20.9/100</f>
        <v>22.8038276017982</v>
      </c>
      <c r="K39" s="82" t="n">
        <f aca="false">($B$9-EXP(52.57-6690.9/(273.15+G39)-4.681*LN(273.15+G39)))*I39/100*0.2095</f>
        <v>227.000658720789</v>
      </c>
      <c r="L39" s="82" t="n">
        <f aca="false">K39/1.33322</f>
        <v>170.264966562749</v>
      </c>
      <c r="M39" s="121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8.61026799012744</v>
      </c>
      <c r="N39" s="121" t="n">
        <f aca="false">M39*31.25</f>
        <v>269.070874691483</v>
      </c>
      <c r="P39" s="58"/>
      <c r="Q39" s="58"/>
      <c r="R39" s="58"/>
    </row>
    <row collapsed="false" customFormat="false" customHeight="false" hidden="false" ht="12.75" outlineLevel="0" r="40">
      <c r="A40" s="120" t="n">
        <v>40402</v>
      </c>
      <c r="B40" s="0" t="s">
        <v>106</v>
      </c>
      <c r="C40" s="0" t="n">
        <v>3.205</v>
      </c>
      <c r="D40" s="0" t="n">
        <v>328.708</v>
      </c>
      <c r="E40" s="0" t="n">
        <v>27.7</v>
      </c>
      <c r="F40" s="0" t="n">
        <v>2781</v>
      </c>
      <c r="G40" s="0" t="n">
        <v>17.4</v>
      </c>
      <c r="I40" s="121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109.407246880791</v>
      </c>
      <c r="J40" s="122" t="n">
        <f aca="false">I40*20.9/100</f>
        <v>22.8661145980853</v>
      </c>
      <c r="K40" s="82" t="n">
        <f aca="false">($B$9-EXP(52.57-6690.9/(273.15+G40)-4.681*LN(273.15+G40)))*I40/100*0.2095</f>
        <v>227.620694507491</v>
      </c>
      <c r="L40" s="82" t="n">
        <f aca="false">K40/1.33322</f>
        <v>170.730032933418</v>
      </c>
      <c r="M40" s="121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8.63378631081012</v>
      </c>
      <c r="N40" s="121" t="n">
        <f aca="false">M40*31.25</f>
        <v>269.805822212816</v>
      </c>
      <c r="P40" s="58"/>
      <c r="Q40" s="58"/>
      <c r="R40" s="58"/>
    </row>
    <row collapsed="false" customFormat="false" customHeight="false" hidden="false" ht="12.75" outlineLevel="0" r="41">
      <c r="A41" s="120" t="n">
        <v>40402</v>
      </c>
      <c r="B41" s="0" t="s">
        <v>107</v>
      </c>
      <c r="C41" s="0" t="n">
        <v>3.372</v>
      </c>
      <c r="D41" s="0" t="n">
        <v>331.412</v>
      </c>
      <c r="E41" s="0" t="n">
        <v>27.61</v>
      </c>
      <c r="F41" s="0" t="n">
        <v>2776</v>
      </c>
      <c r="G41" s="0" t="n">
        <v>17.4</v>
      </c>
      <c r="I41" s="121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110.307132970089</v>
      </c>
      <c r="J41" s="122" t="n">
        <f aca="false">I41*20.9/100</f>
        <v>23.0541907907486</v>
      </c>
      <c r="K41" s="82" t="n">
        <f aca="false">($B$9-EXP(52.57-6690.9/(273.15+G41)-4.681*LN(273.15+G41)))*I41/100*0.2095</f>
        <v>229.492898611547</v>
      </c>
      <c r="L41" s="82" t="n">
        <f aca="false">K41/1.33322</f>
        <v>172.134305374617</v>
      </c>
      <c r="M41" s="121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8.70480010944392</v>
      </c>
      <c r="N41" s="121" t="n">
        <f aca="false">M41*31.25</f>
        <v>272.025003420122</v>
      </c>
      <c r="P41" s="58"/>
      <c r="Q41" s="58"/>
      <c r="R41" s="58"/>
    </row>
    <row collapsed="false" customFormat="false" customHeight="false" hidden="false" ht="25.5" outlineLevel="0" r="42">
      <c r="A42" s="120" t="n">
        <v>40402</v>
      </c>
      <c r="B42" s="0" t="s">
        <v>108</v>
      </c>
      <c r="C42" s="0" t="n">
        <v>3.539</v>
      </c>
      <c r="D42" s="0" t="n">
        <v>331.412</v>
      </c>
      <c r="E42" s="0" t="n">
        <v>27.61</v>
      </c>
      <c r="F42" s="0" t="n">
        <v>2779</v>
      </c>
      <c r="G42" s="0" t="n">
        <v>17.4</v>
      </c>
      <c r="I42" s="121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110.307132970089</v>
      </c>
      <c r="J42" s="122" t="n">
        <f aca="false">I42*20.9/100</f>
        <v>23.0541907907486</v>
      </c>
      <c r="K42" s="82" t="n">
        <f aca="false">($B$9-EXP(52.57-6690.9/(273.15+G42)-4.681*LN(273.15+G42)))*I42/100*0.2095</f>
        <v>229.492898611547</v>
      </c>
      <c r="L42" s="82" t="n">
        <f aca="false">K42/1.33322</f>
        <v>172.134305374617</v>
      </c>
      <c r="M42" s="121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8.70480010944392</v>
      </c>
      <c r="N42" s="121" t="n">
        <f aca="false">M42*31.25</f>
        <v>272.025003420122</v>
      </c>
      <c r="P42" s="58"/>
      <c r="Q42" s="114" t="s">
        <v>109</v>
      </c>
      <c r="R42" s="114" t="s">
        <v>110</v>
      </c>
    </row>
    <row collapsed="false" customFormat="false" customHeight="false" hidden="false" ht="25.5" outlineLevel="0" r="43">
      <c r="A43" s="120" t="n">
        <v>40402</v>
      </c>
      <c r="B43" s="0" t="s">
        <v>111</v>
      </c>
      <c r="C43" s="0" t="n">
        <v>3.706</v>
      </c>
      <c r="D43" s="0" t="n">
        <v>331.11</v>
      </c>
      <c r="E43" s="0" t="n">
        <v>27.62</v>
      </c>
      <c r="F43" s="0" t="n">
        <v>2777</v>
      </c>
      <c r="G43" s="0" t="n">
        <v>17.4</v>
      </c>
      <c r="I43" s="121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110.206712715758</v>
      </c>
      <c r="J43" s="122" t="n">
        <f aca="false">I43*20.9/100</f>
        <v>23.0332029575935</v>
      </c>
      <c r="K43" s="82" t="n">
        <f aca="false">($B$9-EXP(52.57-6690.9/(273.15+G43)-4.681*LN(273.15+G43)))*I43/100*0.2095</f>
        <v>229.28397526611</v>
      </c>
      <c r="L43" s="82" t="n">
        <f aca="false">K43/1.33322</f>
        <v>171.977599545544</v>
      </c>
      <c r="M43" s="121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8.69687552453858</v>
      </c>
      <c r="N43" s="121" t="n">
        <f aca="false">M43*31.25</f>
        <v>271.777360141831</v>
      </c>
      <c r="P43" s="114" t="s">
        <v>112</v>
      </c>
      <c r="Q43" s="58" t="n">
        <f aca="false">0.1111*80+270.06</f>
        <v>278.948</v>
      </c>
      <c r="R43" s="114" t="s">
        <v>113</v>
      </c>
    </row>
    <row collapsed="false" customFormat="false" customHeight="false" hidden="false" ht="25.5" outlineLevel="0" r="44">
      <c r="A44" s="120" t="n">
        <v>40402</v>
      </c>
      <c r="B44" s="0" t="s">
        <v>114</v>
      </c>
      <c r="C44" s="0" t="n">
        <v>3.873</v>
      </c>
      <c r="D44" s="0" t="n">
        <v>331.412</v>
      </c>
      <c r="E44" s="0" t="n">
        <v>27.61</v>
      </c>
      <c r="F44" s="0" t="n">
        <v>2779</v>
      </c>
      <c r="G44" s="0" t="n">
        <v>17.4</v>
      </c>
      <c r="I44" s="121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110.307132970089</v>
      </c>
      <c r="J44" s="122" t="n">
        <f aca="false">I44*20.9/100</f>
        <v>23.0541907907486</v>
      </c>
      <c r="K44" s="82" t="n">
        <f aca="false">($B$9-EXP(52.57-6690.9/(273.15+G44)-4.681*LN(273.15+G44)))*I44/100*0.2095</f>
        <v>229.492898611547</v>
      </c>
      <c r="L44" s="82" t="n">
        <f aca="false">K44/1.33322</f>
        <v>172.134305374617</v>
      </c>
      <c r="M44" s="121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8.70480010944392</v>
      </c>
      <c r="N44" s="121" t="n">
        <f aca="false">M44*31.25</f>
        <v>272.025003420122</v>
      </c>
      <c r="P44" s="114" t="s">
        <v>115</v>
      </c>
      <c r="Q44" s="58" t="n">
        <f aca="false">0.1111*20+270.06</f>
        <v>272.282</v>
      </c>
      <c r="R44" s="114" t="s">
        <v>116</v>
      </c>
    </row>
    <row collapsed="false" customFormat="false" customHeight="false" hidden="false" ht="38.25" outlineLevel="0" r="45">
      <c r="A45" s="120" t="n">
        <v>40402</v>
      </c>
      <c r="B45" s="0" t="s">
        <v>117</v>
      </c>
      <c r="C45" s="0" t="n">
        <v>4.04</v>
      </c>
      <c r="D45" s="0" t="n">
        <v>332.016</v>
      </c>
      <c r="E45" s="0" t="n">
        <v>27.59</v>
      </c>
      <c r="F45" s="0" t="n">
        <v>2780</v>
      </c>
      <c r="G45" s="0" t="n">
        <v>17.4</v>
      </c>
      <c r="I45" s="121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110.508299833929</v>
      </c>
      <c r="J45" s="122" t="n">
        <f aca="false">I45*20.9/100</f>
        <v>23.0962346652911</v>
      </c>
      <c r="K45" s="82" t="n">
        <f aca="false">($B$9-EXP(52.57-6690.9/(273.15+G45)-4.681*LN(273.15+G45)))*I45/100*0.2095</f>
        <v>229.91142428114</v>
      </c>
      <c r="L45" s="82" t="n">
        <f aca="false">K45/1.33322</f>
        <v>172.448226310091</v>
      </c>
      <c r="M45" s="121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8.72067503331528</v>
      </c>
      <c r="N45" s="121" t="n">
        <f aca="false">M45*31.25</f>
        <v>272.521094791103</v>
      </c>
      <c r="P45" s="114" t="s">
        <v>118</v>
      </c>
      <c r="Q45" s="130" t="n">
        <f aca="false">Q43-Q44</f>
        <v>6.666</v>
      </c>
      <c r="R45" s="114" t="s">
        <v>119</v>
      </c>
    </row>
    <row collapsed="false" customFormat="false" customHeight="true" hidden="false" ht="39" outlineLevel="0" r="46">
      <c r="A46" s="120" t="n">
        <v>40402</v>
      </c>
      <c r="B46" s="0" t="s">
        <v>120</v>
      </c>
      <c r="C46" s="0" t="n">
        <v>4.207</v>
      </c>
      <c r="D46" s="0" t="n">
        <v>333.533</v>
      </c>
      <c r="E46" s="0" t="n">
        <v>27.54</v>
      </c>
      <c r="F46" s="0" t="n">
        <v>2780</v>
      </c>
      <c r="G46" s="0" t="n">
        <v>17.4</v>
      </c>
      <c r="I46" s="121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111.013127869986</v>
      </c>
      <c r="J46" s="122" t="n">
        <f aca="false">I46*20.9/100</f>
        <v>23.201743724827</v>
      </c>
      <c r="K46" s="82" t="n">
        <f aca="false">($B$9-EXP(52.57-6690.9/(273.15+G46)-4.681*LN(273.15+G46)))*I46/100*0.2095</f>
        <v>230.961714014684</v>
      </c>
      <c r="L46" s="82" t="n">
        <f aca="false">K46/1.33322</f>
        <v>173.236010571911</v>
      </c>
      <c r="M46" s="121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8.76051313829724</v>
      </c>
      <c r="N46" s="121" t="n">
        <f aca="false">M46*31.25</f>
        <v>273.766035571789</v>
      </c>
      <c r="P46" s="131" t="s">
        <v>121</v>
      </c>
      <c r="Q46" s="58"/>
      <c r="R46" s="58"/>
    </row>
    <row collapsed="false" customFormat="false" customHeight="true" hidden="false" ht="40.5" outlineLevel="0" r="47">
      <c r="A47" s="120" t="n">
        <v>40402</v>
      </c>
      <c r="B47" s="0" t="s">
        <v>122</v>
      </c>
      <c r="C47" s="0" t="n">
        <v>4.374</v>
      </c>
      <c r="D47" s="0" t="n">
        <v>331.412</v>
      </c>
      <c r="E47" s="0" t="n">
        <v>27.61</v>
      </c>
      <c r="F47" s="0" t="n">
        <v>2776</v>
      </c>
      <c r="G47" s="0" t="n">
        <v>17.4</v>
      </c>
      <c r="I47" s="121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110.307132970089</v>
      </c>
      <c r="J47" s="122" t="n">
        <f aca="false">I47*20.9/100</f>
        <v>23.0541907907486</v>
      </c>
      <c r="K47" s="82" t="n">
        <f aca="false">($B$9-EXP(52.57-6690.9/(273.15+G47)-4.681*LN(273.15+G47)))*I47/100*0.2095</f>
        <v>229.492898611547</v>
      </c>
      <c r="L47" s="82" t="n">
        <f aca="false">K47/1.33322</f>
        <v>172.134305374617</v>
      </c>
      <c r="M47" s="121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8.70480010944392</v>
      </c>
      <c r="N47" s="121" t="n">
        <f aca="false">M47*31.25</f>
        <v>272.025003420122</v>
      </c>
    </row>
    <row collapsed="false" customFormat="false" customHeight="false" hidden="false" ht="12.75" outlineLevel="0" r="48">
      <c r="A48" s="120" t="n">
        <v>40402</v>
      </c>
      <c r="B48" s="0" t="s">
        <v>123</v>
      </c>
      <c r="C48" s="0" t="n">
        <v>4.541</v>
      </c>
      <c r="D48" s="0" t="n">
        <v>330.207</v>
      </c>
      <c r="E48" s="0" t="n">
        <v>27.65</v>
      </c>
      <c r="F48" s="0" t="n">
        <v>2772</v>
      </c>
      <c r="G48" s="0" t="n">
        <v>17.4</v>
      </c>
      <c r="I48" s="121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109.906102835652</v>
      </c>
      <c r="J48" s="122" t="n">
        <f aca="false">I48*20.9/100</f>
        <v>22.9703754926512</v>
      </c>
      <c r="K48" s="82" t="n">
        <f aca="false">($B$9-EXP(52.57-6690.9/(273.15+G48)-4.681*LN(273.15+G48)))*I48/100*0.2095</f>
        <v>228.658559385202</v>
      </c>
      <c r="L48" s="82" t="n">
        <f aca="false">K48/1.33322</f>
        <v>171.508497761211</v>
      </c>
      <c r="M48" s="121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8.67315313373032</v>
      </c>
      <c r="N48" s="121" t="n">
        <f aca="false">M48*31.25</f>
        <v>271.036035429072</v>
      </c>
    </row>
    <row collapsed="false" customFormat="false" customHeight="false" hidden="false" ht="12.75" outlineLevel="0" r="49">
      <c r="A49" s="120" t="n">
        <v>40402</v>
      </c>
      <c r="B49" s="0" t="s">
        <v>124</v>
      </c>
      <c r="C49" s="0" t="n">
        <v>4.708</v>
      </c>
      <c r="D49" s="0" t="n">
        <v>333.229</v>
      </c>
      <c r="E49" s="0" t="n">
        <v>27.55</v>
      </c>
      <c r="F49" s="0" t="n">
        <v>2777</v>
      </c>
      <c r="G49" s="0" t="n">
        <v>17.4</v>
      </c>
      <c r="I49" s="121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110.911943263372</v>
      </c>
      <c r="J49" s="122" t="n">
        <f aca="false">I49*20.9/100</f>
        <v>23.1805961420447</v>
      </c>
      <c r="K49" s="82" t="n">
        <f aca="false">($B$9-EXP(52.57-6690.9/(273.15+G49)-4.681*LN(273.15+G49)))*I49/100*0.2095</f>
        <v>230.751200441884</v>
      </c>
      <c r="L49" s="82" t="n">
        <f aca="false">K49/1.33322</f>
        <v>173.078111970931</v>
      </c>
      <c r="M49" s="121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8.75252823513628</v>
      </c>
      <c r="N49" s="121" t="n">
        <f aca="false">M49*31.25</f>
        <v>273.516507348009</v>
      </c>
    </row>
    <row collapsed="false" customFormat="false" customHeight="false" hidden="false" ht="12.75" outlineLevel="0" r="50">
      <c r="A50" s="120" t="n">
        <v>40402</v>
      </c>
      <c r="B50" s="0" t="s">
        <v>125</v>
      </c>
      <c r="C50" s="0" t="n">
        <v>4.874</v>
      </c>
      <c r="D50" s="0" t="n">
        <v>333.837</v>
      </c>
      <c r="E50" s="0" t="n">
        <v>27.53</v>
      </c>
      <c r="F50" s="0" t="n">
        <v>2771</v>
      </c>
      <c r="G50" s="0" t="n">
        <v>17.4</v>
      </c>
      <c r="I50" s="121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111.114422284037</v>
      </c>
      <c r="J50" s="122" t="n">
        <f aca="false">I50*20.9/100</f>
        <v>23.2229142573637</v>
      </c>
      <c r="K50" s="82" t="n">
        <f aca="false">($B$9-EXP(52.57-6690.9/(273.15+G50)-4.681*LN(273.15+G50)))*I50/100*0.2095</f>
        <v>231.172456040768</v>
      </c>
      <c r="L50" s="82" t="n">
        <f aca="false">K50/1.33322</f>
        <v>173.394080527421</v>
      </c>
      <c r="M50" s="121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8.76850670682519</v>
      </c>
      <c r="N50" s="121" t="n">
        <f aca="false">M50*31.25</f>
        <v>274.015834588287</v>
      </c>
    </row>
    <row collapsed="false" customFormat="false" customHeight="false" hidden="false" ht="12.75" outlineLevel="0" r="51">
      <c r="A51" s="120" t="n">
        <v>40402</v>
      </c>
      <c r="B51" s="0" t="s">
        <v>126</v>
      </c>
      <c r="C51" s="0" t="n">
        <v>5.042</v>
      </c>
      <c r="D51" s="0" t="n">
        <v>332.622</v>
      </c>
      <c r="E51" s="0" t="n">
        <v>27.57</v>
      </c>
      <c r="F51" s="0" t="n">
        <v>2779</v>
      </c>
      <c r="G51" s="0" t="n">
        <v>17.4</v>
      </c>
      <c r="I51" s="121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110.709902856495</v>
      </c>
      <c r="J51" s="122" t="n">
        <f aca="false">I51*20.9/100</f>
        <v>23.1383696970075</v>
      </c>
      <c r="K51" s="82" t="n">
        <f aca="false">($B$9-EXP(52.57-6690.9/(273.15+G51)-4.681*LN(273.15+G51)))*I51/100*0.2095</f>
        <v>230.330857374647</v>
      </c>
      <c r="L51" s="82" t="n">
        <f aca="false">K51/1.33322</f>
        <v>172.762827871355</v>
      </c>
      <c r="M51" s="121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8.73658437630742</v>
      </c>
      <c r="N51" s="121" t="n">
        <f aca="false">M51*31.25</f>
        <v>273.018261759607</v>
      </c>
    </row>
    <row collapsed="false" customFormat="false" customHeight="false" hidden="false" ht="12.75" outlineLevel="0" r="52">
      <c r="A52" s="120" t="n">
        <v>40402</v>
      </c>
      <c r="B52" s="0" t="s">
        <v>127</v>
      </c>
      <c r="C52" s="0" t="n">
        <v>5.208</v>
      </c>
      <c r="D52" s="0" t="n">
        <v>335.977</v>
      </c>
      <c r="E52" s="0" t="n">
        <v>27.46</v>
      </c>
      <c r="F52" s="0" t="n">
        <v>2768</v>
      </c>
      <c r="G52" s="0" t="n">
        <v>17.4</v>
      </c>
      <c r="I52" s="121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111.826570782382</v>
      </c>
      <c r="J52" s="122" t="n">
        <f aca="false">I52*20.9/100</f>
        <v>23.3717532935179</v>
      </c>
      <c r="K52" s="82" t="n">
        <f aca="false">($B$9-EXP(52.57-6690.9/(273.15+G52)-4.681*LN(273.15+G52)))*I52/100*0.2095</f>
        <v>232.654073944585</v>
      </c>
      <c r="L52" s="82" t="n">
        <f aca="false">K52/1.33322</f>
        <v>174.505388416454</v>
      </c>
      <c r="M52" s="121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8.82470534203056</v>
      </c>
      <c r="N52" s="121" t="n">
        <f aca="false">M52*31.25</f>
        <v>275.772041938455</v>
      </c>
    </row>
    <row collapsed="false" customFormat="false" customHeight="false" hidden="false" ht="12.75" outlineLevel="0" r="53">
      <c r="A53" s="120" t="n">
        <v>40402</v>
      </c>
      <c r="B53" s="0" t="s">
        <v>128</v>
      </c>
      <c r="C53" s="0" t="n">
        <v>5.375</v>
      </c>
      <c r="D53" s="0" t="n">
        <v>332.622</v>
      </c>
      <c r="E53" s="0" t="n">
        <v>27.57</v>
      </c>
      <c r="F53" s="0" t="n">
        <v>2770</v>
      </c>
      <c r="G53" s="0" t="n">
        <v>17.4</v>
      </c>
      <c r="I53" s="121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110.709902856495</v>
      </c>
      <c r="J53" s="122" t="n">
        <f aca="false">I53*20.9/100</f>
        <v>23.1383696970075</v>
      </c>
      <c r="K53" s="82" t="n">
        <f aca="false">($B$9-EXP(52.57-6690.9/(273.15+G53)-4.681*LN(273.15+G53)))*I53/100*0.2095</f>
        <v>230.330857374647</v>
      </c>
      <c r="L53" s="82" t="n">
        <f aca="false">K53/1.33322</f>
        <v>172.762827871355</v>
      </c>
      <c r="M53" s="121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8.73658437630742</v>
      </c>
      <c r="N53" s="121" t="n">
        <f aca="false">M53*31.25</f>
        <v>273.018261759607</v>
      </c>
    </row>
    <row collapsed="false" customFormat="false" customHeight="false" hidden="false" ht="12.75" outlineLevel="0" r="54">
      <c r="A54" s="120" t="n">
        <v>40402</v>
      </c>
      <c r="B54" s="0" t="s">
        <v>129</v>
      </c>
      <c r="C54" s="0" t="n">
        <v>5.542</v>
      </c>
      <c r="D54" s="0" t="n">
        <v>335.058</v>
      </c>
      <c r="E54" s="0" t="n">
        <v>27.49</v>
      </c>
      <c r="F54" s="0" t="n">
        <v>2777</v>
      </c>
      <c r="G54" s="0" t="n">
        <v>17.4</v>
      </c>
      <c r="I54" s="121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111.5207011042</v>
      </c>
      <c r="J54" s="122" t="n">
        <f aca="false">I54*20.9/100</f>
        <v>23.3078265307777</v>
      </c>
      <c r="K54" s="82" t="n">
        <f aca="false">($B$9-EXP(52.57-6690.9/(273.15+G54)-4.681*LN(273.15+G54)))*I54/100*0.2095</f>
        <v>232.017715105827</v>
      </c>
      <c r="L54" s="82" t="n">
        <f aca="false">K54/1.33322</f>
        <v>174.028078716061</v>
      </c>
      <c r="M54" s="121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8.80056787841937</v>
      </c>
      <c r="N54" s="121" t="n">
        <f aca="false">M54*31.25</f>
        <v>275.017746200605</v>
      </c>
    </row>
    <row collapsed="false" customFormat="false" customHeight="false" hidden="false" ht="12.75" outlineLevel="0" r="55">
      <c r="A55" s="120" t="n">
        <v>40402</v>
      </c>
      <c r="B55" s="0" t="s">
        <v>130</v>
      </c>
      <c r="C55" s="0" t="n">
        <v>5.709</v>
      </c>
      <c r="D55" s="0" t="n">
        <v>333.229</v>
      </c>
      <c r="E55" s="0" t="n">
        <v>27.55</v>
      </c>
      <c r="F55" s="0" t="n">
        <v>2769</v>
      </c>
      <c r="G55" s="0" t="n">
        <v>17.4</v>
      </c>
      <c r="I55" s="121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110.911943263372</v>
      </c>
      <c r="J55" s="122" t="n">
        <f aca="false">I55*20.9/100</f>
        <v>23.1805961420447</v>
      </c>
      <c r="K55" s="82" t="n">
        <f aca="false">($B$9-EXP(52.57-6690.9/(273.15+G55)-4.681*LN(273.15+G55)))*I55/100*0.2095</f>
        <v>230.751200441884</v>
      </c>
      <c r="L55" s="82" t="n">
        <f aca="false">K55/1.33322</f>
        <v>173.078111970931</v>
      </c>
      <c r="M55" s="121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8.75252823513628</v>
      </c>
      <c r="N55" s="121" t="n">
        <f aca="false">M55*31.25</f>
        <v>273.516507348009</v>
      </c>
    </row>
    <row collapsed="false" customFormat="false" customHeight="false" hidden="false" ht="12.75" outlineLevel="0" r="56">
      <c r="A56" s="120" t="n">
        <v>40402</v>
      </c>
      <c r="B56" s="0" t="s">
        <v>131</v>
      </c>
      <c r="C56" s="0" t="n">
        <v>5.876</v>
      </c>
      <c r="D56" s="0" t="n">
        <v>333.533</v>
      </c>
      <c r="E56" s="0" t="n">
        <v>27.54</v>
      </c>
      <c r="F56" s="0" t="n">
        <v>2763</v>
      </c>
      <c r="G56" s="0" t="n">
        <v>17.4</v>
      </c>
      <c r="I56" s="121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111.013127869986</v>
      </c>
      <c r="J56" s="122" t="n">
        <f aca="false">I56*20.9/100</f>
        <v>23.201743724827</v>
      </c>
      <c r="K56" s="82" t="n">
        <f aca="false">($B$9-EXP(52.57-6690.9/(273.15+G56)-4.681*LN(273.15+G56)))*I56/100*0.2095</f>
        <v>230.961714014684</v>
      </c>
      <c r="L56" s="82" t="n">
        <f aca="false">K56/1.33322</f>
        <v>173.236010571911</v>
      </c>
      <c r="M56" s="121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8.76051313829724</v>
      </c>
      <c r="N56" s="121" t="n">
        <f aca="false">M56*31.25</f>
        <v>273.766035571789</v>
      </c>
    </row>
    <row collapsed="false" customFormat="false" customHeight="false" hidden="false" ht="12.75" outlineLevel="0" r="57">
      <c r="A57" s="120" t="n">
        <v>40402</v>
      </c>
      <c r="B57" s="0" t="s">
        <v>132</v>
      </c>
      <c r="C57" s="0" t="n">
        <v>6.043</v>
      </c>
      <c r="D57" s="0" t="n">
        <v>333.837</v>
      </c>
      <c r="E57" s="0" t="n">
        <v>27.53</v>
      </c>
      <c r="F57" s="0" t="n">
        <v>2767</v>
      </c>
      <c r="G57" s="0" t="n">
        <v>17.4</v>
      </c>
      <c r="I57" s="121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111.114422284037</v>
      </c>
      <c r="J57" s="122" t="n">
        <f aca="false">I57*20.9/100</f>
        <v>23.2229142573637</v>
      </c>
      <c r="K57" s="82" t="n">
        <f aca="false">($B$9-EXP(52.57-6690.9/(273.15+G57)-4.681*LN(273.15+G57)))*I57/100*0.2095</f>
        <v>231.172456040768</v>
      </c>
      <c r="L57" s="82" t="n">
        <f aca="false">K57/1.33322</f>
        <v>173.394080527421</v>
      </c>
      <c r="M57" s="121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8.76850670682519</v>
      </c>
      <c r="N57" s="121" t="n">
        <f aca="false">M57*31.25</f>
        <v>274.015834588287</v>
      </c>
    </row>
    <row collapsed="false" customFormat="false" customHeight="false" hidden="false" ht="12.75" outlineLevel="0" r="58">
      <c r="A58" s="120" t="n">
        <v>40402</v>
      </c>
      <c r="B58" s="0" t="s">
        <v>133</v>
      </c>
      <c r="C58" s="0" t="n">
        <v>6.21</v>
      </c>
      <c r="D58" s="0" t="n">
        <v>333.837</v>
      </c>
      <c r="E58" s="0" t="n">
        <v>27.53</v>
      </c>
      <c r="F58" s="0" t="n">
        <v>2768</v>
      </c>
      <c r="G58" s="0" t="n">
        <v>17.4</v>
      </c>
      <c r="I58" s="121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111.114422284037</v>
      </c>
      <c r="J58" s="122" t="n">
        <f aca="false">I58*20.9/100</f>
        <v>23.2229142573637</v>
      </c>
      <c r="K58" s="82" t="n">
        <f aca="false">($B$9-EXP(52.57-6690.9/(273.15+G58)-4.681*LN(273.15+G58)))*I58/100*0.2095</f>
        <v>231.172456040768</v>
      </c>
      <c r="L58" s="82" t="n">
        <f aca="false">K58/1.33322</f>
        <v>173.394080527421</v>
      </c>
      <c r="M58" s="121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8.76850670682519</v>
      </c>
      <c r="N58" s="121" t="n">
        <f aca="false">M58*31.25</f>
        <v>274.015834588287</v>
      </c>
    </row>
    <row collapsed="false" customFormat="false" customHeight="false" hidden="false" ht="12.75" outlineLevel="0" r="59">
      <c r="A59" s="120" t="n">
        <v>40402</v>
      </c>
      <c r="B59" s="0" t="s">
        <v>134</v>
      </c>
      <c r="C59" s="0" t="n">
        <v>6.377</v>
      </c>
      <c r="D59" s="0" t="n">
        <v>332.925</v>
      </c>
      <c r="E59" s="0" t="n">
        <v>27.56</v>
      </c>
      <c r="F59" s="0" t="n">
        <v>2769</v>
      </c>
      <c r="G59" s="0" t="n">
        <v>17.4</v>
      </c>
      <c r="I59" s="121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110.810868310144</v>
      </c>
      <c r="J59" s="122" t="n">
        <f aca="false">I59*20.9/100</f>
        <v>23.15947147682</v>
      </c>
      <c r="K59" s="82" t="n">
        <f aca="false">($B$9-EXP(52.57-6690.9/(273.15+G59)-4.681*LN(273.15+G59)))*I59/100*0.2095</f>
        <v>230.54091500187</v>
      </c>
      <c r="L59" s="82" t="n">
        <f aca="false">K59/1.33322</f>
        <v>172.920384484084</v>
      </c>
      <c r="M59" s="121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8.74455198518552</v>
      </c>
      <c r="N59" s="121" t="n">
        <f aca="false">M59*31.25</f>
        <v>273.267249537047</v>
      </c>
    </row>
    <row collapsed="false" customFormat="false" customHeight="false" hidden="false" ht="12.75" outlineLevel="0" r="60">
      <c r="A60" s="120" t="n">
        <v>40402</v>
      </c>
      <c r="B60" s="0" t="s">
        <v>135</v>
      </c>
      <c r="C60" s="0" t="n">
        <v>6.544</v>
      </c>
      <c r="D60" s="0" t="n">
        <v>332.925</v>
      </c>
      <c r="E60" s="0" t="n">
        <v>27.56</v>
      </c>
      <c r="F60" s="0" t="n">
        <v>2776</v>
      </c>
      <c r="G60" s="0" t="n">
        <v>17.4</v>
      </c>
      <c r="I60" s="121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110.810868310144</v>
      </c>
      <c r="J60" s="122" t="n">
        <f aca="false">I60*20.9/100</f>
        <v>23.15947147682</v>
      </c>
      <c r="K60" s="82" t="n">
        <f aca="false">($B$9-EXP(52.57-6690.9/(273.15+G60)-4.681*LN(273.15+G60)))*I60/100*0.2095</f>
        <v>230.54091500187</v>
      </c>
      <c r="L60" s="82" t="n">
        <f aca="false">K60/1.33322</f>
        <v>172.920384484084</v>
      </c>
      <c r="M60" s="121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8.74455198518552</v>
      </c>
      <c r="N60" s="121" t="n">
        <f aca="false">M60*31.25</f>
        <v>273.267249537047</v>
      </c>
    </row>
    <row collapsed="false" customFormat="false" customHeight="false" hidden="false" ht="12.75" outlineLevel="0" r="61">
      <c r="A61" s="120" t="n">
        <v>40402</v>
      </c>
      <c r="B61" s="0" t="s">
        <v>136</v>
      </c>
      <c r="C61" s="0" t="n">
        <v>6.694</v>
      </c>
      <c r="D61" s="0" t="n">
        <v>332.622</v>
      </c>
      <c r="E61" s="0" t="n">
        <v>27.57</v>
      </c>
      <c r="F61" s="0" t="n">
        <v>2770</v>
      </c>
      <c r="G61" s="0" t="n">
        <v>17.4</v>
      </c>
      <c r="I61" s="121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110.709902856495</v>
      </c>
      <c r="J61" s="122" t="n">
        <f aca="false">I61*20.9/100</f>
        <v>23.1383696970075</v>
      </c>
      <c r="K61" s="82" t="n">
        <f aca="false">($B$9-EXP(52.57-6690.9/(273.15+G61)-4.681*LN(273.15+G61)))*I61/100*0.2095</f>
        <v>230.330857374647</v>
      </c>
      <c r="L61" s="82" t="n">
        <f aca="false">K61/1.33322</f>
        <v>172.762827871355</v>
      </c>
      <c r="M61" s="121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8.73658437630742</v>
      </c>
      <c r="N61" s="121" t="n">
        <f aca="false">M61*31.25</f>
        <v>273.018261759607</v>
      </c>
    </row>
    <row collapsed="false" customFormat="false" customHeight="false" hidden="false" ht="12.75" outlineLevel="0" r="62">
      <c r="A62" s="120" t="n">
        <v>40402</v>
      </c>
      <c r="B62" s="0" t="s">
        <v>137</v>
      </c>
      <c r="C62" s="0" t="n">
        <v>6.861</v>
      </c>
      <c r="D62" s="0" t="n">
        <v>332.622</v>
      </c>
      <c r="E62" s="0" t="n">
        <v>27.57</v>
      </c>
      <c r="F62" s="0" t="n">
        <v>2770</v>
      </c>
      <c r="G62" s="0" t="n">
        <v>17.4</v>
      </c>
      <c r="I62" s="121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110.709902856495</v>
      </c>
      <c r="J62" s="122" t="n">
        <f aca="false">I62*20.9/100</f>
        <v>23.1383696970075</v>
      </c>
      <c r="K62" s="82" t="n">
        <f aca="false">($B$9-EXP(52.57-6690.9/(273.15+G62)-4.681*LN(273.15+G62)))*I62/100*0.2095</f>
        <v>230.330857374647</v>
      </c>
      <c r="L62" s="82" t="n">
        <f aca="false">K62/1.33322</f>
        <v>172.762827871355</v>
      </c>
      <c r="M62" s="121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8.73658437630742</v>
      </c>
      <c r="N62" s="121" t="n">
        <f aca="false">M62*31.25</f>
        <v>273.018261759607</v>
      </c>
    </row>
    <row collapsed="false" customFormat="false" customHeight="false" hidden="false" ht="12.75" outlineLevel="0" r="63">
      <c r="A63" s="120" t="n">
        <v>40402</v>
      </c>
      <c r="B63" s="0" t="s">
        <v>138</v>
      </c>
      <c r="C63" s="0" t="n">
        <v>7.028</v>
      </c>
      <c r="D63" s="0" t="n">
        <v>332.659</v>
      </c>
      <c r="E63" s="0" t="n">
        <v>27.61</v>
      </c>
      <c r="F63" s="0" t="n">
        <v>2768</v>
      </c>
      <c r="G63" s="0" t="n">
        <v>17.3</v>
      </c>
      <c r="I63" s="121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110.493426796683</v>
      </c>
      <c r="J63" s="122" t="n">
        <f aca="false">I63*20.9/100</f>
        <v>23.0931262005068</v>
      </c>
      <c r="K63" s="82" t="n">
        <f aca="false">($B$9-EXP(52.57-6690.9/(273.15+G63)-4.681*LN(273.15+G63)))*I63/100*0.2095</f>
        <v>229.909527377999</v>
      </c>
      <c r="L63" s="82" t="n">
        <f aca="false">K63/1.33322</f>
        <v>172.446803511798</v>
      </c>
      <c r="M63" s="121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8.7360779665263</v>
      </c>
      <c r="N63" s="121" t="n">
        <f aca="false">M63*31.25</f>
        <v>273.002436453947</v>
      </c>
    </row>
    <row collapsed="false" customFormat="false" customHeight="false" hidden="false" ht="12.75" outlineLevel="0" r="64">
      <c r="A64" s="120" t="n">
        <v>40402</v>
      </c>
      <c r="B64" s="0" t="s">
        <v>139</v>
      </c>
      <c r="C64" s="0" t="n">
        <v>7.195</v>
      </c>
      <c r="D64" s="0" t="n">
        <v>335.4</v>
      </c>
      <c r="E64" s="0" t="n">
        <v>27.52</v>
      </c>
      <c r="F64" s="0" t="n">
        <v>2768</v>
      </c>
      <c r="G64" s="0" t="n">
        <v>17.3</v>
      </c>
      <c r="I64" s="121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111.403607557822</v>
      </c>
      <c r="J64" s="122" t="n">
        <f aca="false">I64*20.9/100</f>
        <v>23.2833539795849</v>
      </c>
      <c r="K64" s="82" t="n">
        <f aca="false">($B$9-EXP(52.57-6690.9/(273.15+G64)-4.681*LN(273.15+G64)))*I64/100*0.2095</f>
        <v>231.803388711552</v>
      </c>
      <c r="L64" s="82" t="n">
        <f aca="false">K64/1.33322</f>
        <v>173.867320255886</v>
      </c>
      <c r="M64" s="121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8.80804070968184</v>
      </c>
      <c r="N64" s="121" t="n">
        <f aca="false">M64*31.25</f>
        <v>275.251272177557</v>
      </c>
    </row>
    <row collapsed="false" customFormat="false" customHeight="false" hidden="false" ht="12.75" outlineLevel="0" r="65">
      <c r="A65" s="120" t="n">
        <v>40402</v>
      </c>
      <c r="B65" s="0" t="s">
        <v>140</v>
      </c>
      <c r="C65" s="0" t="n">
        <v>7.362</v>
      </c>
      <c r="D65" s="0" t="n">
        <v>334.483</v>
      </c>
      <c r="E65" s="0" t="n">
        <v>27.55</v>
      </c>
      <c r="F65" s="0" t="n">
        <v>2767</v>
      </c>
      <c r="G65" s="0" t="n">
        <v>17.3</v>
      </c>
      <c r="I65" s="121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111.099226884378</v>
      </c>
      <c r="J65" s="122" t="n">
        <f aca="false">I65*20.9/100</f>
        <v>23.2197384188351</v>
      </c>
      <c r="K65" s="82" t="n">
        <f aca="false">($B$9-EXP(52.57-6690.9/(273.15+G65)-4.681*LN(273.15+G65)))*I65/100*0.2095</f>
        <v>231.170047717402</v>
      </c>
      <c r="L65" s="82" t="n">
        <f aca="false">K65/1.33322</f>
        <v>173.392274131353</v>
      </c>
      <c r="M65" s="121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8.78397508540173</v>
      </c>
      <c r="N65" s="121" t="n">
        <f aca="false">M65*31.25</f>
        <v>274.499221418804</v>
      </c>
    </row>
    <row collapsed="false" customFormat="false" customHeight="false" hidden="false" ht="12.75" outlineLevel="0" r="66">
      <c r="A66" s="120" t="n">
        <v>40402</v>
      </c>
      <c r="B66" s="0" t="s">
        <v>141</v>
      </c>
      <c r="C66" s="0" t="n">
        <v>7.528</v>
      </c>
      <c r="D66" s="0" t="n">
        <v>334.483</v>
      </c>
      <c r="E66" s="0" t="n">
        <v>27.55</v>
      </c>
      <c r="F66" s="0" t="n">
        <v>2770</v>
      </c>
      <c r="G66" s="0" t="n">
        <v>17.3</v>
      </c>
      <c r="I66" s="121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111.099226884378</v>
      </c>
      <c r="J66" s="122" t="n">
        <f aca="false">I66*20.9/100</f>
        <v>23.2197384188351</v>
      </c>
      <c r="K66" s="82" t="n">
        <f aca="false">($B$9-EXP(52.57-6690.9/(273.15+G66)-4.681*LN(273.15+G66)))*I66/100*0.2095</f>
        <v>231.170047717402</v>
      </c>
      <c r="L66" s="82" t="n">
        <f aca="false">K66/1.33322</f>
        <v>173.392274131353</v>
      </c>
      <c r="M66" s="121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8.78397508540173</v>
      </c>
      <c r="N66" s="121" t="n">
        <f aca="false">M66*31.25</f>
        <v>274.499221418804</v>
      </c>
    </row>
    <row collapsed="false" customFormat="false" customHeight="false" hidden="false" ht="12.75" outlineLevel="0" r="67">
      <c r="A67" s="120" t="n">
        <v>40402</v>
      </c>
      <c r="B67" s="0" t="s">
        <v>142</v>
      </c>
      <c r="C67" s="0" t="n">
        <v>7.696</v>
      </c>
      <c r="D67" s="0" t="n">
        <v>334.178</v>
      </c>
      <c r="E67" s="0" t="n">
        <v>27.56</v>
      </c>
      <c r="F67" s="0" t="n">
        <v>2766</v>
      </c>
      <c r="G67" s="0" t="n">
        <v>17.3</v>
      </c>
      <c r="I67" s="121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110.997986525467</v>
      </c>
      <c r="J67" s="122" t="n">
        <f aca="false">I67*20.9/100</f>
        <v>23.1985791838226</v>
      </c>
      <c r="K67" s="82" t="n">
        <f aca="false">($B$9-EXP(52.57-6690.9/(273.15+G67)-4.681*LN(273.15+G67)))*I67/100*0.2095</f>
        <v>230.959391538625</v>
      </c>
      <c r="L67" s="82" t="n">
        <f aca="false">K67/1.33322</f>
        <v>173.234268566797</v>
      </c>
      <c r="M67" s="121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8.77597059414419</v>
      </c>
      <c r="N67" s="121" t="n">
        <f aca="false">M67*31.25</f>
        <v>274.249081067006</v>
      </c>
    </row>
    <row collapsed="false" customFormat="false" customHeight="false" hidden="false" ht="12.75" outlineLevel="0" r="68">
      <c r="A68" s="120" t="n">
        <v>40402</v>
      </c>
      <c r="B68" s="0" t="s">
        <v>143</v>
      </c>
      <c r="C68" s="0" t="n">
        <v>7.862</v>
      </c>
      <c r="D68" s="0" t="n">
        <v>332.054</v>
      </c>
      <c r="E68" s="0" t="n">
        <v>27.63</v>
      </c>
      <c r="F68" s="0" t="n">
        <v>2765</v>
      </c>
      <c r="G68" s="0" t="n">
        <v>17.3</v>
      </c>
      <c r="I68" s="121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110.292366342026</v>
      </c>
      <c r="J68" s="122" t="n">
        <f aca="false">I68*20.9/100</f>
        <v>23.0511045654834</v>
      </c>
      <c r="K68" s="82" t="n">
        <f aca="false">($B$9-EXP(52.57-6690.9/(273.15+G68)-4.681*LN(273.15+G68)))*I68/100*0.2095</f>
        <v>229.491170237264</v>
      </c>
      <c r="L68" s="82" t="n">
        <f aca="false">K68/1.33322</f>
        <v>172.133008983712</v>
      </c>
      <c r="M68" s="121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8.72018127602811</v>
      </c>
      <c r="N68" s="121" t="n">
        <f aca="false">M68*31.25</f>
        <v>272.505664875878</v>
      </c>
    </row>
    <row collapsed="false" customFormat="false" customHeight="false" hidden="false" ht="12.75" outlineLevel="0" r="69">
      <c r="A69" s="120" t="n">
        <v>40402</v>
      </c>
      <c r="B69" s="0" t="s">
        <v>144</v>
      </c>
      <c r="C69" s="0" t="n">
        <v>8.029</v>
      </c>
      <c r="D69" s="0" t="n">
        <v>331.45</v>
      </c>
      <c r="E69" s="0" t="n">
        <v>27.65</v>
      </c>
      <c r="F69" s="0" t="n">
        <v>2768</v>
      </c>
      <c r="G69" s="0" t="n">
        <v>17.3</v>
      </c>
      <c r="I69" s="121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110.09174030538</v>
      </c>
      <c r="J69" s="122" t="n">
        <f aca="false">I69*20.9/100</f>
        <v>23.0091737238245</v>
      </c>
      <c r="K69" s="82" t="n">
        <f aca="false">($B$9-EXP(52.57-6690.9/(273.15+G69)-4.681*LN(273.15+G69)))*I69/100*0.2095</f>
        <v>229.073717013103</v>
      </c>
      <c r="L69" s="82" t="n">
        <f aca="false">K69/1.33322</f>
        <v>171.819892450685</v>
      </c>
      <c r="M69" s="121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8.70431893245652</v>
      </c>
      <c r="N69" s="121" t="n">
        <f aca="false">M69*31.25</f>
        <v>272.009966639266</v>
      </c>
    </row>
    <row collapsed="false" customFormat="false" customHeight="false" hidden="false" ht="12.75" outlineLevel="0" r="70">
      <c r="A70" s="120" t="n">
        <v>40402</v>
      </c>
      <c r="B70" s="0" t="s">
        <v>145</v>
      </c>
      <c r="C70" s="0" t="n">
        <v>8.196</v>
      </c>
      <c r="D70" s="0" t="n">
        <v>335.706</v>
      </c>
      <c r="E70" s="0" t="n">
        <v>27.51</v>
      </c>
      <c r="F70" s="0" t="n">
        <v>2763</v>
      </c>
      <c r="G70" s="0" t="n">
        <v>17.3</v>
      </c>
      <c r="I70" s="121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111.505288162948</v>
      </c>
      <c r="J70" s="122" t="n">
        <f aca="false">I70*20.9/100</f>
        <v>23.3046052260562</v>
      </c>
      <c r="K70" s="82" t="n">
        <f aca="false">($B$9-EXP(52.57-6690.9/(273.15+G70)-4.681*LN(273.15+G70)))*I70/100*0.2095</f>
        <v>232.014960933953</v>
      </c>
      <c r="L70" s="82" t="n">
        <f aca="false">K70/1.33322</f>
        <v>174.026012911562</v>
      </c>
      <c r="M70" s="121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8.81608000866837</v>
      </c>
      <c r="N70" s="121" t="n">
        <f aca="false">M70*31.25</f>
        <v>275.502500270886</v>
      </c>
    </row>
    <row collapsed="false" customFormat="false" customHeight="false" hidden="false" ht="12.75" outlineLevel="0" r="71">
      <c r="A71" s="120" t="n">
        <v>40402</v>
      </c>
      <c r="B71" s="0" t="s">
        <v>146</v>
      </c>
      <c r="C71" s="0" t="n">
        <v>8.363</v>
      </c>
      <c r="D71" s="0" t="n">
        <v>336.012</v>
      </c>
      <c r="E71" s="0" t="n">
        <v>27.5</v>
      </c>
      <c r="F71" s="0" t="n">
        <v>2765</v>
      </c>
      <c r="G71" s="0" t="n">
        <v>17.3</v>
      </c>
      <c r="I71" s="121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111.607079216548</v>
      </c>
      <c r="J71" s="122" t="n">
        <f aca="false">I71*20.9/100</f>
        <v>23.3258795562586</v>
      </c>
      <c r="K71" s="82" t="n">
        <f aca="false">($B$9-EXP(52.57-6690.9/(273.15+G71)-4.681*LN(273.15+G71)))*I71/100*0.2095</f>
        <v>232.226762972345</v>
      </c>
      <c r="L71" s="82" t="n">
        <f aca="false">K71/1.33322</f>
        <v>174.184877943884</v>
      </c>
      <c r="M71" s="121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8.82412804017868</v>
      </c>
      <c r="N71" s="121" t="n">
        <f aca="false">M71*31.25</f>
        <v>275.754001255584</v>
      </c>
    </row>
    <row collapsed="false" customFormat="false" customHeight="false" hidden="false" ht="12.75" outlineLevel="0" r="72">
      <c r="A72" s="120" t="n">
        <v>40402</v>
      </c>
      <c r="B72" s="0" t="s">
        <v>147</v>
      </c>
      <c r="C72" s="0" t="n">
        <v>8.53</v>
      </c>
      <c r="D72" s="0" t="n">
        <v>337.241</v>
      </c>
      <c r="E72" s="0" t="n">
        <v>27.46</v>
      </c>
      <c r="F72" s="0" t="n">
        <v>2772</v>
      </c>
      <c r="G72" s="0" t="n">
        <v>17.3</v>
      </c>
      <c r="I72" s="121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112.015351024578</v>
      </c>
      <c r="J72" s="122" t="n">
        <f aca="false">I72*20.9/100</f>
        <v>23.4112083641368</v>
      </c>
      <c r="K72" s="82" t="n">
        <f aca="false">($B$9-EXP(52.57-6690.9/(273.15+G72)-4.681*LN(273.15+G72)))*I72/100*0.2095</f>
        <v>233.076275754663</v>
      </c>
      <c r="L72" s="82" t="n">
        <f aca="false">K72/1.33322</f>
        <v>174.822066691666</v>
      </c>
      <c r="M72" s="121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8.85640773726009</v>
      </c>
      <c r="N72" s="121" t="n">
        <f aca="false">M72*31.25</f>
        <v>276.762741789378</v>
      </c>
    </row>
    <row collapsed="false" customFormat="false" customHeight="false" hidden="false" ht="12.75" outlineLevel="0" r="73">
      <c r="A73" s="120" t="n">
        <v>40402</v>
      </c>
      <c r="B73" s="0" t="s">
        <v>148</v>
      </c>
      <c r="C73" s="0" t="n">
        <v>8.697</v>
      </c>
      <c r="D73" s="0" t="n">
        <v>336.934</v>
      </c>
      <c r="E73" s="0" t="n">
        <v>27.47</v>
      </c>
      <c r="F73" s="0" t="n">
        <v>2765</v>
      </c>
      <c r="G73" s="0" t="n">
        <v>17.3</v>
      </c>
      <c r="I73" s="121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111.913116622019</v>
      </c>
      <c r="J73" s="122" t="n">
        <f aca="false">I73*20.9/100</f>
        <v>23.389841374002</v>
      </c>
      <c r="K73" s="82" t="n">
        <f aca="false">($B$9-EXP(52.57-6690.9/(273.15+G73)-4.681*LN(273.15+G73)))*I73/100*0.2095</f>
        <v>232.863551216602</v>
      </c>
      <c r="L73" s="82" t="n">
        <f aca="false">K73/1.33322</f>
        <v>174.662509725778</v>
      </c>
      <c r="M73" s="121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8.84832465270466</v>
      </c>
      <c r="N73" s="121" t="n">
        <f aca="false">M73*31.25</f>
        <v>276.51014539702</v>
      </c>
    </row>
    <row collapsed="false" customFormat="false" customHeight="false" hidden="false" ht="12.75" outlineLevel="0" r="74">
      <c r="A74" s="120" t="n">
        <v>40402</v>
      </c>
      <c r="B74" s="0" t="s">
        <v>149</v>
      </c>
      <c r="C74" s="0" t="n">
        <v>8.864</v>
      </c>
      <c r="D74" s="0" t="n">
        <v>335.706</v>
      </c>
      <c r="E74" s="0" t="n">
        <v>27.51</v>
      </c>
      <c r="F74" s="0" t="n">
        <v>2764</v>
      </c>
      <c r="G74" s="0" t="n">
        <v>17.3</v>
      </c>
      <c r="I74" s="121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111.505288162948</v>
      </c>
      <c r="J74" s="122" t="n">
        <f aca="false">I74*20.9/100</f>
        <v>23.3046052260562</v>
      </c>
      <c r="K74" s="82" t="n">
        <f aca="false">($B$9-EXP(52.57-6690.9/(273.15+G74)-4.681*LN(273.15+G74)))*I74/100*0.2095</f>
        <v>232.014960933953</v>
      </c>
      <c r="L74" s="82" t="n">
        <f aca="false">K74/1.33322</f>
        <v>174.026012911562</v>
      </c>
      <c r="M74" s="121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8.81608000866837</v>
      </c>
      <c r="N74" s="121" t="n">
        <f aca="false">M74*31.25</f>
        <v>275.502500270886</v>
      </c>
    </row>
    <row collapsed="false" customFormat="false" customHeight="false" hidden="false" ht="12.75" outlineLevel="0" r="75">
      <c r="A75" s="120" t="n">
        <v>40402</v>
      </c>
      <c r="B75" s="0" t="s">
        <v>150</v>
      </c>
      <c r="C75" s="0" t="n">
        <v>9.031</v>
      </c>
      <c r="D75" s="0" t="n">
        <v>336.012</v>
      </c>
      <c r="E75" s="0" t="n">
        <v>27.5</v>
      </c>
      <c r="F75" s="0" t="n">
        <v>2764</v>
      </c>
      <c r="G75" s="0" t="n">
        <v>17.3</v>
      </c>
      <c r="I75" s="121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111.607079216548</v>
      </c>
      <c r="J75" s="122" t="n">
        <f aca="false">I75*20.9/100</f>
        <v>23.3258795562586</v>
      </c>
      <c r="K75" s="82" t="n">
        <f aca="false">($B$9-EXP(52.57-6690.9/(273.15+G75)-4.681*LN(273.15+G75)))*I75/100*0.2095</f>
        <v>232.226762972345</v>
      </c>
      <c r="L75" s="82" t="n">
        <f aca="false">K75/1.33322</f>
        <v>174.184877943884</v>
      </c>
      <c r="M75" s="121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8.82412804017868</v>
      </c>
      <c r="N75" s="121" t="n">
        <f aca="false">M75*31.25</f>
        <v>275.754001255584</v>
      </c>
    </row>
    <row collapsed="false" customFormat="false" customHeight="false" hidden="false" ht="12.75" outlineLevel="0" r="76">
      <c r="A76" s="120" t="n">
        <v>40402</v>
      </c>
      <c r="B76" s="0" t="s">
        <v>151</v>
      </c>
      <c r="C76" s="0" t="n">
        <v>9.198</v>
      </c>
      <c r="D76" s="0" t="n">
        <v>337.858</v>
      </c>
      <c r="E76" s="0" t="n">
        <v>27.44</v>
      </c>
      <c r="F76" s="0" t="n">
        <v>2768</v>
      </c>
      <c r="G76" s="0" t="n">
        <v>17.3</v>
      </c>
      <c r="I76" s="121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112.220153667919</v>
      </c>
      <c r="J76" s="122" t="n">
        <f aca="false">I76*20.9/100</f>
        <v>23.4540121165952</v>
      </c>
      <c r="K76" s="82" t="n">
        <f aca="false">($B$9-EXP(52.57-6690.9/(273.15+G76)-4.681*LN(273.15+G76)))*I76/100*0.2095</f>
        <v>233.502419465664</v>
      </c>
      <c r="L76" s="82" t="n">
        <f aca="false">K76/1.33322</f>
        <v>175.141701643888</v>
      </c>
      <c r="M76" s="121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8.8726003010338</v>
      </c>
      <c r="N76" s="121" t="n">
        <f aca="false">M76*31.25</f>
        <v>277.268759407306</v>
      </c>
    </row>
    <row collapsed="false" customFormat="false" customHeight="false" hidden="false" ht="12.75" outlineLevel="0" r="77">
      <c r="A77" s="120" t="n">
        <v>40402</v>
      </c>
      <c r="B77" s="0" t="s">
        <v>152</v>
      </c>
      <c r="C77" s="0" t="n">
        <v>9.365</v>
      </c>
      <c r="D77" s="0" t="n">
        <v>336.934</v>
      </c>
      <c r="E77" s="0" t="n">
        <v>27.47</v>
      </c>
      <c r="F77" s="0" t="n">
        <v>2765</v>
      </c>
      <c r="G77" s="0" t="n">
        <v>17.3</v>
      </c>
      <c r="I77" s="121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111.913116622019</v>
      </c>
      <c r="J77" s="122" t="n">
        <f aca="false">I77*20.9/100</f>
        <v>23.389841374002</v>
      </c>
      <c r="K77" s="82" t="n">
        <f aca="false">($B$9-EXP(52.57-6690.9/(273.15+G77)-4.681*LN(273.15+G77)))*I77/100*0.2095</f>
        <v>232.863551216602</v>
      </c>
      <c r="L77" s="82" t="n">
        <f aca="false">K77/1.33322</f>
        <v>174.662509725778</v>
      </c>
      <c r="M77" s="121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8.84832465270466</v>
      </c>
      <c r="N77" s="121" t="n">
        <f aca="false">M77*31.25</f>
        <v>276.51014539702</v>
      </c>
    </row>
    <row collapsed="false" customFormat="false" customHeight="false" hidden="false" ht="12.75" outlineLevel="0" r="78">
      <c r="A78" s="120" t="n">
        <v>40402</v>
      </c>
      <c r="B78" s="0" t="s">
        <v>153</v>
      </c>
      <c r="C78" s="0" t="n">
        <v>9.531</v>
      </c>
      <c r="D78" s="0" t="n">
        <v>334.788</v>
      </c>
      <c r="E78" s="0" t="n">
        <v>27.54</v>
      </c>
      <c r="F78" s="0" t="n">
        <v>2764</v>
      </c>
      <c r="G78" s="0" t="n">
        <v>17.3</v>
      </c>
      <c r="I78" s="121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111.200577073182</v>
      </c>
      <c r="J78" s="122" t="n">
        <f aca="false">I78*20.9/100</f>
        <v>23.2409206082951</v>
      </c>
      <c r="K78" s="82" t="n">
        <f aca="false">($B$9-EXP(52.57-6690.9/(273.15+G78)-4.681*LN(273.15+G78)))*I78/100*0.2095</f>
        <v>231.380932425055</v>
      </c>
      <c r="L78" s="82" t="n">
        <f aca="false">K78/1.33322</f>
        <v>173.550451107135</v>
      </c>
      <c r="M78" s="121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8.79198826027541</v>
      </c>
      <c r="N78" s="121" t="n">
        <f aca="false">M78*31.25</f>
        <v>274.749633133606</v>
      </c>
    </row>
    <row collapsed="false" customFormat="false" customHeight="false" hidden="false" ht="12.75" outlineLevel="0" r="79">
      <c r="A79" s="120" t="n">
        <v>40402</v>
      </c>
      <c r="B79" s="0" t="s">
        <v>154</v>
      </c>
      <c r="C79" s="0" t="n">
        <v>9.698</v>
      </c>
      <c r="D79" s="0" t="n">
        <v>337.549</v>
      </c>
      <c r="E79" s="0" t="n">
        <v>27.45</v>
      </c>
      <c r="F79" s="0" t="n">
        <v>2762</v>
      </c>
      <c r="G79" s="0" t="n">
        <v>17.3</v>
      </c>
      <c r="I79" s="121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112.117696654379</v>
      </c>
      <c r="J79" s="122" t="n">
        <f aca="false">I79*20.9/100</f>
        <v>23.4325986007652</v>
      </c>
      <c r="K79" s="82" t="n">
        <f aca="false">($B$9-EXP(52.57-6690.9/(273.15+G79)-4.681*LN(273.15+G79)))*I79/100*0.2095</f>
        <v>233.28923172914</v>
      </c>
      <c r="L79" s="82" t="n">
        <f aca="false">K79/1.33322</f>
        <v>174.981797249621</v>
      </c>
      <c r="M79" s="121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8.86449961591203</v>
      </c>
      <c r="N79" s="121" t="n">
        <f aca="false">M79*31.25</f>
        <v>277.015612997251</v>
      </c>
    </row>
    <row collapsed="false" customFormat="false" customHeight="false" hidden="false" ht="12.75" outlineLevel="0" r="80">
      <c r="A80" s="120" t="n">
        <v>40402</v>
      </c>
      <c r="B80" s="0" t="s">
        <v>155</v>
      </c>
      <c r="C80" s="0" t="n">
        <v>9.865</v>
      </c>
      <c r="D80" s="0" t="n">
        <v>332.962</v>
      </c>
      <c r="E80" s="0" t="n">
        <v>27.6</v>
      </c>
      <c r="F80" s="0" t="n">
        <v>2762</v>
      </c>
      <c r="G80" s="0" t="n">
        <v>17.3</v>
      </c>
      <c r="I80" s="121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110.594120311748</v>
      </c>
      <c r="J80" s="122" t="n">
        <f aca="false">I80*20.9/100</f>
        <v>23.1141711451554</v>
      </c>
      <c r="K80" s="82" t="n">
        <f aca="false">($B$9-EXP(52.57-6690.9/(273.15+G80)-4.681*LN(273.15+G80)))*I80/100*0.2095</f>
        <v>230.119045709811</v>
      </c>
      <c r="L80" s="82" t="n">
        <f aca="false">K80/1.33322</f>
        <v>172.603955618586</v>
      </c>
      <c r="M80" s="121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8.74403922199493</v>
      </c>
      <c r="N80" s="121" t="n">
        <f aca="false">M80*31.25</f>
        <v>273.251225687341</v>
      </c>
    </row>
    <row collapsed="false" customFormat="false" customHeight="false" hidden="false" ht="12.75" outlineLevel="0" r="81">
      <c r="A81" s="120" t="n">
        <v>40402</v>
      </c>
      <c r="B81" s="0" t="s">
        <v>156</v>
      </c>
      <c r="C81" s="0" t="n">
        <v>10.032</v>
      </c>
      <c r="D81" s="0" t="n">
        <v>336.012</v>
      </c>
      <c r="E81" s="0" t="n">
        <v>27.5</v>
      </c>
      <c r="F81" s="0" t="n">
        <v>2760</v>
      </c>
      <c r="G81" s="0" t="n">
        <v>17.3</v>
      </c>
      <c r="I81" s="121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111.607079216548</v>
      </c>
      <c r="J81" s="122" t="n">
        <f aca="false">I81*20.9/100</f>
        <v>23.3258795562586</v>
      </c>
      <c r="K81" s="82" t="n">
        <f aca="false">($B$9-EXP(52.57-6690.9/(273.15+G81)-4.681*LN(273.15+G81)))*I81/100*0.2095</f>
        <v>232.226762972345</v>
      </c>
      <c r="L81" s="82" t="n">
        <f aca="false">K81/1.33322</f>
        <v>174.184877943884</v>
      </c>
      <c r="M81" s="121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8.82412804017868</v>
      </c>
      <c r="N81" s="121" t="n">
        <f aca="false">M81*31.25</f>
        <v>275.754001255584</v>
      </c>
    </row>
  </sheetData>
  <mergeCells count="4">
    <mergeCell ref="A3:J3"/>
    <mergeCell ref="A4:J4"/>
    <mergeCell ref="P14:Q14"/>
    <mergeCell ref="P22:S22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2013-09-24T16:51:19.00Z</dcterms:modified>
  <cp:revision>0</cp:revision>
</cp:coreProperties>
</file>