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Q46" i="2"/>
  <c r="P21" i="2"/>
  <c r="D15" i="2"/>
  <c r="D13" i="2"/>
  <c r="F14" i="2"/>
  <c r="F13" i="2"/>
  <c r="F15" i="2"/>
  <c r="H13" i="2"/>
  <c r="I129" i="2"/>
  <c r="J16" i="2"/>
  <c r="M129" i="2"/>
  <c r="N129" i="2"/>
  <c r="I125" i="2"/>
  <c r="M125" i="2"/>
  <c r="N125" i="2"/>
  <c r="I127" i="2"/>
  <c r="I131" i="2"/>
  <c r="I133" i="2"/>
  <c r="M133" i="2"/>
  <c r="N133" i="2"/>
  <c r="I135" i="2"/>
  <c r="M135" i="2"/>
  <c r="N135" i="2"/>
  <c r="I139" i="2"/>
  <c r="I141" i="2"/>
  <c r="I143" i="2"/>
  <c r="M143" i="2"/>
  <c r="N143" i="2"/>
  <c r="I147" i="2"/>
  <c r="I149" i="2"/>
  <c r="M149" i="2"/>
  <c r="N149" i="2"/>
  <c r="I151" i="2"/>
  <c r="M151" i="2"/>
  <c r="N151" i="2"/>
  <c r="I155" i="2"/>
  <c r="I157" i="2"/>
  <c r="M157" i="2"/>
  <c r="N157" i="2"/>
  <c r="Q21" i="2"/>
  <c r="R21" i="2"/>
  <c r="S21" i="2"/>
  <c r="I64" i="2"/>
  <c r="J64" i="2"/>
  <c r="M64" i="2"/>
  <c r="N64" i="2"/>
  <c r="I65" i="2"/>
  <c r="J65" i="2"/>
  <c r="K65" i="2"/>
  <c r="L65" i="2"/>
  <c r="M65" i="2"/>
  <c r="N65" i="2"/>
  <c r="I66" i="2"/>
  <c r="J66" i="2"/>
  <c r="K66" i="2"/>
  <c r="L66" i="2"/>
  <c r="M66" i="2"/>
  <c r="N66" i="2"/>
  <c r="I67" i="2"/>
  <c r="J67" i="2"/>
  <c r="K67" i="2"/>
  <c r="L67" i="2"/>
  <c r="I68" i="2"/>
  <c r="K68" i="2"/>
  <c r="L68" i="2"/>
  <c r="J68" i="2"/>
  <c r="I69" i="2"/>
  <c r="J69" i="2"/>
  <c r="I70" i="2"/>
  <c r="J70" i="2"/>
  <c r="I71" i="2"/>
  <c r="J71" i="2"/>
  <c r="M71" i="2"/>
  <c r="N71" i="2"/>
  <c r="I72" i="2"/>
  <c r="J72" i="2"/>
  <c r="M72" i="2"/>
  <c r="N72" i="2"/>
  <c r="I73" i="2"/>
  <c r="J73" i="2"/>
  <c r="K73" i="2"/>
  <c r="L73" i="2"/>
  <c r="M73" i="2"/>
  <c r="N73" i="2"/>
  <c r="I74" i="2"/>
  <c r="J74" i="2"/>
  <c r="K74" i="2"/>
  <c r="L74" i="2"/>
  <c r="M74" i="2"/>
  <c r="N74" i="2"/>
  <c r="I75" i="2"/>
  <c r="J75" i="2"/>
  <c r="K75" i="2"/>
  <c r="L75" i="2"/>
  <c r="I76" i="2"/>
  <c r="M76" i="2"/>
  <c r="N76" i="2"/>
  <c r="J76" i="2"/>
  <c r="K76" i="2"/>
  <c r="L76" i="2"/>
  <c r="I77" i="2"/>
  <c r="J77" i="2"/>
  <c r="I78" i="2"/>
  <c r="J78" i="2"/>
  <c r="I79" i="2"/>
  <c r="J79" i="2"/>
  <c r="M79" i="2"/>
  <c r="N79" i="2"/>
  <c r="I80" i="2"/>
  <c r="J80" i="2"/>
  <c r="M80" i="2"/>
  <c r="N80" i="2"/>
  <c r="I81" i="2"/>
  <c r="J81" i="2"/>
  <c r="K81" i="2"/>
  <c r="L81" i="2"/>
  <c r="M81" i="2"/>
  <c r="N81" i="2"/>
  <c r="I82" i="2"/>
  <c r="J82" i="2"/>
  <c r="K82" i="2"/>
  <c r="L82" i="2"/>
  <c r="M82" i="2"/>
  <c r="N82" i="2"/>
  <c r="I83" i="2"/>
  <c r="J83" i="2"/>
  <c r="K83" i="2"/>
  <c r="L83" i="2"/>
  <c r="I84" i="2"/>
  <c r="M84" i="2"/>
  <c r="N84" i="2"/>
  <c r="J84" i="2"/>
  <c r="K84" i="2"/>
  <c r="L84" i="2"/>
  <c r="I85" i="2"/>
  <c r="J85" i="2"/>
  <c r="I86" i="2"/>
  <c r="J86" i="2"/>
  <c r="I87" i="2"/>
  <c r="J87" i="2"/>
  <c r="M87" i="2"/>
  <c r="N87" i="2"/>
  <c r="I88" i="2"/>
  <c r="J88" i="2"/>
  <c r="M88" i="2"/>
  <c r="N88" i="2"/>
  <c r="I89" i="2"/>
  <c r="J89" i="2"/>
  <c r="K89" i="2"/>
  <c r="L89" i="2"/>
  <c r="M89" i="2"/>
  <c r="N89" i="2"/>
  <c r="I90" i="2"/>
  <c r="J90" i="2"/>
  <c r="K90" i="2"/>
  <c r="L90" i="2"/>
  <c r="M90" i="2"/>
  <c r="N90" i="2"/>
  <c r="I91" i="2"/>
  <c r="J91" i="2"/>
  <c r="K91" i="2"/>
  <c r="L91" i="2"/>
  <c r="I92" i="2"/>
  <c r="M92" i="2"/>
  <c r="N92" i="2"/>
  <c r="J92" i="2"/>
  <c r="K92" i="2"/>
  <c r="L92" i="2"/>
  <c r="I93" i="2"/>
  <c r="J93" i="2"/>
  <c r="I94" i="2"/>
  <c r="J94" i="2"/>
  <c r="I95" i="2"/>
  <c r="J95" i="2"/>
  <c r="M95" i="2"/>
  <c r="N95" i="2"/>
  <c r="I96" i="2"/>
  <c r="J96" i="2"/>
  <c r="M96" i="2"/>
  <c r="N96" i="2"/>
  <c r="I97" i="2"/>
  <c r="J97" i="2"/>
  <c r="K97" i="2"/>
  <c r="L97" i="2"/>
  <c r="M97" i="2"/>
  <c r="N97" i="2"/>
  <c r="I98" i="2"/>
  <c r="J98" i="2"/>
  <c r="K98" i="2"/>
  <c r="L98" i="2"/>
  <c r="M98" i="2"/>
  <c r="N98" i="2"/>
  <c r="I99" i="2"/>
  <c r="J99" i="2"/>
  <c r="K99" i="2"/>
  <c r="L99" i="2"/>
  <c r="I100" i="2"/>
  <c r="M100" i="2"/>
  <c r="N100" i="2"/>
  <c r="J100" i="2"/>
  <c r="K100" i="2"/>
  <c r="L100" i="2"/>
  <c r="I101" i="2"/>
  <c r="J101" i="2"/>
  <c r="I102" i="2"/>
  <c r="J102" i="2"/>
  <c r="I103" i="2"/>
  <c r="J103" i="2"/>
  <c r="M103" i="2"/>
  <c r="N103" i="2"/>
  <c r="I104" i="2"/>
  <c r="J104" i="2"/>
  <c r="M104" i="2"/>
  <c r="N104" i="2"/>
  <c r="I105" i="2"/>
  <c r="M105" i="2"/>
  <c r="N105" i="2"/>
  <c r="J105" i="2"/>
  <c r="K105" i="2"/>
  <c r="L105" i="2"/>
  <c r="I106" i="2"/>
  <c r="J106" i="2"/>
  <c r="M106" i="2"/>
  <c r="N106" i="2"/>
  <c r="I107" i="2"/>
  <c r="M107" i="2"/>
  <c r="N107" i="2"/>
  <c r="J107" i="2"/>
  <c r="K107" i="2"/>
  <c r="L107" i="2"/>
  <c r="I108" i="2"/>
  <c r="J108" i="2"/>
  <c r="M108" i="2"/>
  <c r="N108" i="2"/>
  <c r="I109" i="2"/>
  <c r="M109" i="2"/>
  <c r="N109" i="2"/>
  <c r="J109" i="2"/>
  <c r="K109" i="2"/>
  <c r="L109" i="2"/>
  <c r="I110" i="2"/>
  <c r="J110" i="2"/>
  <c r="M110" i="2"/>
  <c r="N110" i="2"/>
  <c r="I111" i="2"/>
  <c r="M111" i="2"/>
  <c r="N111" i="2"/>
  <c r="J111" i="2"/>
  <c r="K111" i="2"/>
  <c r="L111" i="2"/>
  <c r="I112" i="2"/>
  <c r="J112" i="2"/>
  <c r="M112" i="2"/>
  <c r="N112" i="2"/>
  <c r="I113" i="2"/>
  <c r="J113" i="2"/>
  <c r="K113" i="2"/>
  <c r="L113" i="2"/>
  <c r="M113" i="2"/>
  <c r="N113" i="2"/>
  <c r="I114" i="2"/>
  <c r="J114" i="2"/>
  <c r="M114" i="2"/>
  <c r="N114" i="2"/>
  <c r="I115" i="2"/>
  <c r="M115" i="2"/>
  <c r="N115" i="2"/>
  <c r="J115" i="2"/>
  <c r="K115" i="2"/>
  <c r="L115" i="2"/>
  <c r="I116" i="2"/>
  <c r="J116" i="2"/>
  <c r="M116" i="2"/>
  <c r="N116" i="2"/>
  <c r="I117" i="2"/>
  <c r="J117" i="2"/>
  <c r="K117" i="2"/>
  <c r="L117" i="2"/>
  <c r="M117" i="2"/>
  <c r="N117" i="2"/>
  <c r="I118" i="2"/>
  <c r="J118" i="2"/>
  <c r="M118" i="2"/>
  <c r="N118" i="2"/>
  <c r="I119" i="2"/>
  <c r="M119" i="2"/>
  <c r="N119" i="2"/>
  <c r="J119" i="2"/>
  <c r="K119" i="2"/>
  <c r="L119" i="2"/>
  <c r="I120" i="2"/>
  <c r="J120" i="2"/>
  <c r="M120" i="2"/>
  <c r="N120" i="2"/>
  <c r="I121" i="2"/>
  <c r="J121" i="2"/>
  <c r="K121" i="2"/>
  <c r="L121" i="2"/>
  <c r="M121" i="2"/>
  <c r="N121" i="2"/>
  <c r="I122" i="2"/>
  <c r="J122" i="2"/>
  <c r="M122" i="2"/>
  <c r="N122" i="2"/>
  <c r="I37" i="2"/>
  <c r="M37" i="2"/>
  <c r="N37" i="2"/>
  <c r="J37" i="2"/>
  <c r="K37" i="2"/>
  <c r="L37" i="2"/>
  <c r="I38" i="2"/>
  <c r="M38" i="2"/>
  <c r="N38" i="2"/>
  <c r="I39" i="2"/>
  <c r="J39" i="2"/>
  <c r="K39" i="2"/>
  <c r="L39" i="2"/>
  <c r="M39" i="2"/>
  <c r="N39" i="2"/>
  <c r="I40" i="2"/>
  <c r="M40" i="2"/>
  <c r="N40" i="2"/>
  <c r="I41" i="2"/>
  <c r="M41" i="2"/>
  <c r="N41" i="2"/>
  <c r="J41" i="2"/>
  <c r="K41" i="2"/>
  <c r="L41" i="2"/>
  <c r="I42" i="2"/>
  <c r="M42" i="2"/>
  <c r="N42" i="2"/>
  <c r="I22" i="2"/>
  <c r="J22" i="2"/>
  <c r="K22" i="2"/>
  <c r="L22" i="2"/>
  <c r="M22" i="2"/>
  <c r="N22" i="2"/>
  <c r="I23" i="2"/>
  <c r="M23" i="2"/>
  <c r="N23" i="2"/>
  <c r="I24" i="2"/>
  <c r="M24" i="2"/>
  <c r="N24" i="2"/>
  <c r="J24" i="2"/>
  <c r="K24" i="2"/>
  <c r="L24" i="2"/>
  <c r="I25" i="2"/>
  <c r="M25" i="2"/>
  <c r="N25" i="2"/>
  <c r="I26" i="2"/>
  <c r="J26" i="2"/>
  <c r="K26" i="2"/>
  <c r="L26" i="2"/>
  <c r="M26" i="2"/>
  <c r="N26" i="2"/>
  <c r="I27" i="2"/>
  <c r="M27" i="2"/>
  <c r="N27" i="2"/>
  <c r="I28" i="2"/>
  <c r="M28" i="2"/>
  <c r="N28" i="2"/>
  <c r="J28" i="2"/>
  <c r="K28" i="2"/>
  <c r="L28" i="2"/>
  <c r="I29" i="2"/>
  <c r="I30" i="2"/>
  <c r="J30" i="2"/>
  <c r="K30" i="2"/>
  <c r="L30" i="2"/>
  <c r="M30" i="2"/>
  <c r="N30" i="2"/>
  <c r="I31" i="2"/>
  <c r="I32" i="2"/>
  <c r="M32" i="2"/>
  <c r="N32" i="2"/>
  <c r="J32" i="2"/>
  <c r="K32" i="2"/>
  <c r="L32" i="2"/>
  <c r="I33" i="2"/>
  <c r="M33" i="2"/>
  <c r="N33" i="2"/>
  <c r="I34" i="2"/>
  <c r="J34" i="2"/>
  <c r="K34" i="2"/>
  <c r="L34" i="2"/>
  <c r="M34" i="2"/>
  <c r="N34" i="2"/>
  <c r="I35" i="2"/>
  <c r="M35" i="2"/>
  <c r="N35" i="2"/>
  <c r="I36" i="2"/>
  <c r="M36" i="2"/>
  <c r="J36" i="2"/>
  <c r="K36" i="2"/>
  <c r="L36" i="2"/>
  <c r="N36" i="2"/>
  <c r="I21" i="2"/>
  <c r="B45" i="1"/>
  <c r="B34" i="1"/>
  <c r="B32" i="1"/>
  <c r="B33" i="1"/>
  <c r="B31" i="1"/>
  <c r="B40" i="1"/>
  <c r="B39" i="1"/>
  <c r="B38" i="1"/>
  <c r="B35" i="1"/>
  <c r="B36" i="1"/>
  <c r="J21" i="2"/>
  <c r="D16" i="2"/>
  <c r="D14" i="2"/>
  <c r="H14" i="2"/>
  <c r="J14" i="2"/>
  <c r="J15" i="2"/>
  <c r="J13" i="2"/>
  <c r="B43" i="1"/>
  <c r="J29" i="2"/>
  <c r="K29" i="2"/>
  <c r="L29" i="2"/>
  <c r="J33" i="2"/>
  <c r="K33" i="2"/>
  <c r="L33" i="2"/>
  <c r="B42" i="1"/>
  <c r="B44" i="1"/>
  <c r="J31" i="2"/>
  <c r="K31" i="2"/>
  <c r="L31" i="2"/>
  <c r="J35" i="2"/>
  <c r="K35" i="2"/>
  <c r="L35" i="2"/>
  <c r="M21" i="2"/>
  <c r="N21" i="2"/>
  <c r="K21" i="2"/>
  <c r="L21" i="2"/>
  <c r="M31" i="2"/>
  <c r="N31" i="2"/>
  <c r="M29" i="2"/>
  <c r="N29" i="2"/>
  <c r="J25" i="2"/>
  <c r="K25" i="2"/>
  <c r="L25" i="2"/>
  <c r="J42" i="2"/>
  <c r="K42" i="2"/>
  <c r="L42" i="2"/>
  <c r="J38" i="2"/>
  <c r="K38" i="2"/>
  <c r="L38" i="2"/>
  <c r="J27" i="2"/>
  <c r="K27" i="2"/>
  <c r="L27" i="2"/>
  <c r="J23" i="2"/>
  <c r="K23" i="2"/>
  <c r="L23" i="2"/>
  <c r="J40" i="2"/>
  <c r="K40" i="2"/>
  <c r="L40" i="2"/>
  <c r="J127" i="2"/>
  <c r="K127" i="2"/>
  <c r="L127" i="2"/>
  <c r="K122" i="2"/>
  <c r="L122" i="2"/>
  <c r="K118" i="2"/>
  <c r="L118" i="2"/>
  <c r="K114" i="2"/>
  <c r="L114" i="2"/>
  <c r="K110" i="2"/>
  <c r="L110" i="2"/>
  <c r="K106" i="2"/>
  <c r="L106" i="2"/>
  <c r="K96" i="2"/>
  <c r="L96" i="2"/>
  <c r="M93" i="2"/>
  <c r="N93" i="2"/>
  <c r="K88" i="2"/>
  <c r="L88" i="2"/>
  <c r="M86" i="2"/>
  <c r="N86" i="2"/>
  <c r="M85" i="2"/>
  <c r="N85" i="2"/>
  <c r="K80" i="2"/>
  <c r="L80" i="2"/>
  <c r="M78" i="2"/>
  <c r="N78" i="2"/>
  <c r="M77" i="2"/>
  <c r="N77" i="2"/>
  <c r="K72" i="2"/>
  <c r="L72" i="2"/>
  <c r="M70" i="2"/>
  <c r="N70" i="2"/>
  <c r="M69" i="2"/>
  <c r="N69" i="2"/>
  <c r="K64" i="2"/>
  <c r="L64" i="2"/>
  <c r="J151" i="2"/>
  <c r="K151" i="2"/>
  <c r="L151" i="2"/>
  <c r="J147" i="2"/>
  <c r="K147" i="2"/>
  <c r="L147" i="2"/>
  <c r="M147" i="2"/>
  <c r="N147" i="2"/>
  <c r="J133" i="2"/>
  <c r="K133" i="2"/>
  <c r="L133" i="2"/>
  <c r="J155" i="2"/>
  <c r="K155" i="2"/>
  <c r="L155" i="2"/>
  <c r="M155" i="2"/>
  <c r="N155" i="2"/>
  <c r="J141" i="2"/>
  <c r="K141" i="2"/>
  <c r="L141" i="2"/>
  <c r="K120" i="2"/>
  <c r="L120" i="2"/>
  <c r="K116" i="2"/>
  <c r="L116" i="2"/>
  <c r="K112" i="2"/>
  <c r="L112" i="2"/>
  <c r="K108" i="2"/>
  <c r="L108" i="2"/>
  <c r="K104" i="2"/>
  <c r="L104" i="2"/>
  <c r="M102" i="2"/>
  <c r="N102" i="2"/>
  <c r="M101" i="2"/>
  <c r="N101" i="2"/>
  <c r="M94" i="2"/>
  <c r="N94" i="2"/>
  <c r="K103" i="2"/>
  <c r="L103" i="2"/>
  <c r="K102" i="2"/>
  <c r="L102" i="2"/>
  <c r="M99" i="2"/>
  <c r="N99" i="2"/>
  <c r="K95" i="2"/>
  <c r="L95" i="2"/>
  <c r="K94" i="2"/>
  <c r="L94" i="2"/>
  <c r="M91" i="2"/>
  <c r="N91" i="2"/>
  <c r="K87" i="2"/>
  <c r="L87" i="2"/>
  <c r="K86" i="2"/>
  <c r="L86" i="2"/>
  <c r="M83" i="2"/>
  <c r="N83" i="2"/>
  <c r="K79" i="2"/>
  <c r="L79" i="2"/>
  <c r="K78" i="2"/>
  <c r="L78" i="2"/>
  <c r="M75" i="2"/>
  <c r="N75" i="2"/>
  <c r="K71" i="2"/>
  <c r="L71" i="2"/>
  <c r="K70" i="2"/>
  <c r="L70" i="2"/>
  <c r="M68" i="2"/>
  <c r="N68" i="2"/>
  <c r="M67" i="2"/>
  <c r="N67" i="2"/>
  <c r="J157" i="2"/>
  <c r="K157" i="2"/>
  <c r="L157" i="2"/>
  <c r="J143" i="2"/>
  <c r="K143" i="2"/>
  <c r="L143" i="2"/>
  <c r="J139" i="2"/>
  <c r="K139" i="2"/>
  <c r="L139" i="2"/>
  <c r="M139" i="2"/>
  <c r="N139" i="2"/>
  <c r="J125" i="2"/>
  <c r="K125" i="2"/>
  <c r="L125" i="2"/>
  <c r="K101" i="2"/>
  <c r="L101" i="2"/>
  <c r="K93" i="2"/>
  <c r="L93" i="2"/>
  <c r="K85" i="2"/>
  <c r="L85" i="2"/>
  <c r="K77" i="2"/>
  <c r="L77" i="2"/>
  <c r="K69" i="2"/>
  <c r="L69" i="2"/>
  <c r="J149" i="2"/>
  <c r="K149" i="2"/>
  <c r="L149" i="2"/>
  <c r="M141" i="2"/>
  <c r="N141" i="2"/>
  <c r="J135" i="2"/>
  <c r="K135" i="2"/>
  <c r="L135" i="2"/>
  <c r="J131" i="2"/>
  <c r="K131" i="2"/>
  <c r="L131" i="2"/>
  <c r="M131" i="2"/>
  <c r="N131" i="2"/>
  <c r="M127" i="2"/>
  <c r="N127" i="2"/>
  <c r="J129" i="2"/>
  <c r="K129" i="2"/>
  <c r="L129" i="2"/>
  <c r="I63" i="2"/>
  <c r="I153" i="2"/>
  <c r="I145" i="2"/>
  <c r="I137" i="2"/>
  <c r="I123" i="2"/>
  <c r="I43" i="2"/>
  <c r="I45" i="2"/>
  <c r="I47" i="2"/>
  <c r="I49" i="2"/>
  <c r="I51" i="2"/>
  <c r="I53" i="2"/>
  <c r="I55" i="2"/>
  <c r="I57" i="2"/>
  <c r="I59" i="2"/>
  <c r="I61" i="2"/>
  <c r="I44" i="2"/>
  <c r="I46" i="2"/>
  <c r="I48" i="2"/>
  <c r="I50" i="2"/>
  <c r="I52" i="2"/>
  <c r="I54" i="2"/>
  <c r="I56" i="2"/>
  <c r="I58" i="2"/>
  <c r="I60" i="2"/>
  <c r="I62" i="2"/>
  <c r="I124" i="2"/>
  <c r="I126" i="2"/>
  <c r="I128" i="2"/>
  <c r="I130" i="2"/>
  <c r="I132" i="2"/>
  <c r="I134" i="2"/>
  <c r="I136" i="2"/>
  <c r="I138" i="2"/>
  <c r="I140" i="2"/>
  <c r="I142" i="2"/>
  <c r="I144" i="2"/>
  <c r="I146" i="2"/>
  <c r="I148" i="2"/>
  <c r="I150" i="2"/>
  <c r="I152" i="2"/>
  <c r="I154" i="2"/>
  <c r="I156" i="2"/>
  <c r="J138" i="2"/>
  <c r="M138" i="2"/>
  <c r="N138" i="2"/>
  <c r="K138" i="2"/>
  <c r="L138" i="2"/>
  <c r="K54" i="2"/>
  <c r="L54" i="2"/>
  <c r="M54" i="2"/>
  <c r="N54" i="2"/>
  <c r="J54" i="2"/>
  <c r="M57" i="2"/>
  <c r="N57" i="2"/>
  <c r="K57" i="2"/>
  <c r="L57" i="2"/>
  <c r="J57" i="2"/>
  <c r="K63" i="2"/>
  <c r="L63" i="2"/>
  <c r="J63" i="2"/>
  <c r="M63" i="2"/>
  <c r="N63" i="2"/>
  <c r="J144" i="2"/>
  <c r="M144" i="2"/>
  <c r="N144" i="2"/>
  <c r="K144" i="2"/>
  <c r="L144" i="2"/>
  <c r="K60" i="2"/>
  <c r="L60" i="2"/>
  <c r="M60" i="2"/>
  <c r="N60" i="2"/>
  <c r="J60" i="2"/>
  <c r="K52" i="2"/>
  <c r="L52" i="2"/>
  <c r="M52" i="2"/>
  <c r="N52" i="2"/>
  <c r="J52" i="2"/>
  <c r="K44" i="2"/>
  <c r="L44" i="2"/>
  <c r="M44" i="2"/>
  <c r="N44" i="2"/>
  <c r="J44" i="2"/>
  <c r="M55" i="2"/>
  <c r="N55" i="2"/>
  <c r="K55" i="2"/>
  <c r="L55" i="2"/>
  <c r="J55" i="2"/>
  <c r="M47" i="2"/>
  <c r="N47" i="2"/>
  <c r="K47" i="2"/>
  <c r="L47" i="2"/>
  <c r="J47" i="2"/>
  <c r="J137" i="2"/>
  <c r="K137" i="2"/>
  <c r="L137" i="2"/>
  <c r="M137" i="2"/>
  <c r="N137" i="2"/>
  <c r="J154" i="2"/>
  <c r="M154" i="2"/>
  <c r="N154" i="2"/>
  <c r="K154" i="2"/>
  <c r="L154" i="2"/>
  <c r="J146" i="2"/>
  <c r="M146" i="2"/>
  <c r="N146" i="2"/>
  <c r="K146" i="2"/>
  <c r="L146" i="2"/>
  <c r="M62" i="2"/>
  <c r="N62" i="2"/>
  <c r="J62" i="2"/>
  <c r="K62" i="2"/>
  <c r="L62" i="2"/>
  <c r="K46" i="2"/>
  <c r="L46" i="2"/>
  <c r="M46" i="2"/>
  <c r="N46" i="2"/>
  <c r="J46" i="2"/>
  <c r="M49" i="2"/>
  <c r="N49" i="2"/>
  <c r="K49" i="2"/>
  <c r="L49" i="2"/>
  <c r="J49" i="2"/>
  <c r="K123" i="2"/>
  <c r="L123" i="2"/>
  <c r="M123" i="2"/>
  <c r="N123" i="2"/>
  <c r="J123" i="2"/>
  <c r="J152" i="2"/>
  <c r="M152" i="2"/>
  <c r="N152" i="2"/>
  <c r="K152" i="2"/>
  <c r="L152" i="2"/>
  <c r="J136" i="2"/>
  <c r="M136" i="2"/>
  <c r="N136" i="2"/>
  <c r="K136" i="2"/>
  <c r="L136" i="2"/>
  <c r="J128" i="2"/>
  <c r="M128" i="2"/>
  <c r="N128" i="2"/>
  <c r="K128" i="2"/>
  <c r="L128" i="2"/>
  <c r="J150" i="2"/>
  <c r="M150" i="2"/>
  <c r="N150" i="2"/>
  <c r="K150" i="2"/>
  <c r="L150" i="2"/>
  <c r="J142" i="2"/>
  <c r="M142" i="2"/>
  <c r="N142" i="2"/>
  <c r="K142" i="2"/>
  <c r="L142" i="2"/>
  <c r="J134" i="2"/>
  <c r="M134" i="2"/>
  <c r="N134" i="2"/>
  <c r="K134" i="2"/>
  <c r="L134" i="2"/>
  <c r="J126" i="2"/>
  <c r="M126" i="2"/>
  <c r="N126" i="2"/>
  <c r="K126" i="2"/>
  <c r="L126" i="2"/>
  <c r="K58" i="2"/>
  <c r="L58" i="2"/>
  <c r="M58" i="2"/>
  <c r="N58" i="2"/>
  <c r="J58" i="2"/>
  <c r="K50" i="2"/>
  <c r="L50" i="2"/>
  <c r="M50" i="2"/>
  <c r="N50" i="2"/>
  <c r="J50" i="2"/>
  <c r="M61" i="2"/>
  <c r="N61" i="2"/>
  <c r="K61" i="2"/>
  <c r="L61" i="2"/>
  <c r="J61" i="2"/>
  <c r="M53" i="2"/>
  <c r="N53" i="2"/>
  <c r="K53" i="2"/>
  <c r="L53" i="2"/>
  <c r="J53" i="2"/>
  <c r="M45" i="2"/>
  <c r="N45" i="2"/>
  <c r="K45" i="2"/>
  <c r="L45" i="2"/>
  <c r="J45" i="2"/>
  <c r="J145" i="2"/>
  <c r="K145" i="2"/>
  <c r="L145" i="2"/>
  <c r="M145" i="2"/>
  <c r="N145" i="2"/>
  <c r="J130" i="2"/>
  <c r="M130" i="2"/>
  <c r="N130" i="2"/>
  <c r="K130" i="2"/>
  <c r="L130" i="2"/>
  <c r="J156" i="2"/>
  <c r="M156" i="2"/>
  <c r="N156" i="2"/>
  <c r="K156" i="2"/>
  <c r="L156" i="2"/>
  <c r="J148" i="2"/>
  <c r="M148" i="2"/>
  <c r="N148" i="2"/>
  <c r="K148" i="2"/>
  <c r="L148" i="2"/>
  <c r="J140" i="2"/>
  <c r="M140" i="2"/>
  <c r="N140" i="2"/>
  <c r="K140" i="2"/>
  <c r="L140" i="2"/>
  <c r="J132" i="2"/>
  <c r="M132" i="2"/>
  <c r="N132" i="2"/>
  <c r="K132" i="2"/>
  <c r="L132" i="2"/>
  <c r="J124" i="2"/>
  <c r="M124" i="2"/>
  <c r="N124" i="2"/>
  <c r="K124" i="2"/>
  <c r="L124" i="2"/>
  <c r="K56" i="2"/>
  <c r="L56" i="2"/>
  <c r="M56" i="2"/>
  <c r="N56" i="2"/>
  <c r="J56" i="2"/>
  <c r="K48" i="2"/>
  <c r="L48" i="2"/>
  <c r="M48" i="2"/>
  <c r="N48" i="2"/>
  <c r="J48" i="2"/>
  <c r="M59" i="2"/>
  <c r="N59" i="2"/>
  <c r="K59" i="2"/>
  <c r="L59" i="2"/>
  <c r="J59" i="2"/>
  <c r="M51" i="2"/>
  <c r="N51" i="2"/>
  <c r="K51" i="2"/>
  <c r="L51" i="2"/>
  <c r="J51" i="2"/>
  <c r="M43" i="2"/>
  <c r="N43" i="2"/>
  <c r="K43" i="2"/>
  <c r="L43" i="2"/>
  <c r="J43" i="2"/>
  <c r="J153" i="2"/>
  <c r="K153" i="2"/>
  <c r="L153" i="2"/>
  <c r="M153" i="2"/>
  <c r="N153" i="2"/>
  <c r="B18" i="1"/>
  <c r="B20" i="1"/>
  <c r="B21" i="1"/>
  <c r="B22" i="1"/>
  <c r="B19" i="1"/>
  <c r="B23" i="1"/>
  <c r="B24" i="1"/>
</calcChain>
</file>

<file path=xl/sharedStrings.xml><?xml version="1.0" encoding="utf-8"?>
<sst xmlns="http://schemas.openxmlformats.org/spreadsheetml/2006/main" count="259" uniqueCount="232">
  <si>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</si>
  <si>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</si>
  <si>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</si>
  <si>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</si>
  <si>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</si>
  <si>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</si>
  <si>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</si>
  <si>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</si>
  <si>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</si>
  <si>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</si>
  <si>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</si>
  <si>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</si>
  <si>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</si>
  <si>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</si>
  <si>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</si>
  <si>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</si>
  <si>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</si>
  <si>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</si>
  <si>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</si>
  <si>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</si>
  <si>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</si>
  <si>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</si>
  <si>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</si>
  <si>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</si>
  <si>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</si>
  <si>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</si>
  <si>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</si>
  <si>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</si>
  <si>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</si>
  <si>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</si>
  <si>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</si>
  <si>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</si>
  <si>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</si>
  <si>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</si>
  <si>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</si>
  <si>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</si>
  <si>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</si>
  <si>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</si>
  <si>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</si>
  <si>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</si>
  <si>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</si>
  <si>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</si>
  <si>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</si>
  <si>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</si>
  <si>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</si>
  <si>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</si>
  <si>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</si>
  <si>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</si>
  <si>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</si>
  <si>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</si>
  <si>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</si>
  <si>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</si>
  <si>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</si>
  <si>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</si>
  <si>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</si>
  <si>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</si>
  <si>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</si>
  <si>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</si>
  <si>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</si>
  <si>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</si>
  <si>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</si>
  <si>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</si>
  <si>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</si>
  <si>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</si>
  <si>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</si>
  <si>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</si>
  <si>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</si>
  <si>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</si>
  <si>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</si>
  <si>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</si>
  <si>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</si>
  <si>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</si>
  <si>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</si>
  <si>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</si>
  <si>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</si>
  <si>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</si>
  <si>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</si>
  <si>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</si>
  <si>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</si>
  <si>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</si>
  <si>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</si>
  <si>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</si>
  <si>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</si>
  <si>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</si>
  <si>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</si>
  <si>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</si>
  <si>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</si>
  <si>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</si>
  <si>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</si>
  <si>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</si>
  <si>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</si>
  <si>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</si>
  <si>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>mg Chla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</si>
  <si>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mg chl a]</t>
    </r>
  </si>
  <si>
    <t xml:space="preserve">   12:53:10</t>
  </si>
  <si>
    <t xml:space="preserve">   12:53:21</t>
  </si>
  <si>
    <t xml:space="preserve">   12:53:31</t>
  </si>
  <si>
    <t xml:space="preserve">   12:53:41</t>
  </si>
  <si>
    <t xml:space="preserve">   12:53:51</t>
  </si>
  <si>
    <t xml:space="preserve">   12:54:01</t>
  </si>
  <si>
    <t xml:space="preserve">   12:54:11</t>
  </si>
  <si>
    <t xml:space="preserve">   12:54:21</t>
  </si>
  <si>
    <t xml:space="preserve">   12:54:31</t>
  </si>
  <si>
    <t xml:space="preserve">   12:54:41</t>
  </si>
  <si>
    <t xml:space="preserve">   12:54:51</t>
  </si>
  <si>
    <t xml:space="preserve">   12:55:01</t>
  </si>
  <si>
    <t xml:space="preserve">   12:55:11</t>
  </si>
  <si>
    <t xml:space="preserve">   12:55:21</t>
  </si>
  <si>
    <t xml:space="preserve">   12:55:31</t>
  </si>
  <si>
    <t xml:space="preserve">   12:55:41</t>
  </si>
  <si>
    <t xml:space="preserve">   12:55:51</t>
  </si>
  <si>
    <t xml:space="preserve">   12:56:01</t>
  </si>
  <si>
    <t xml:space="preserve">   12:56:11</t>
  </si>
  <si>
    <t xml:space="preserve">   12:56:21</t>
  </si>
  <si>
    <t xml:space="preserve">   12:56:31</t>
  </si>
  <si>
    <t xml:space="preserve">   12:56:41</t>
  </si>
  <si>
    <t xml:space="preserve">   12:56:51</t>
  </si>
  <si>
    <t xml:space="preserve">   12:57:01</t>
  </si>
  <si>
    <t xml:space="preserve">   12:57:11</t>
  </si>
  <si>
    <t xml:space="preserve">   12:57:21</t>
  </si>
  <si>
    <t xml:space="preserve">   12:57:31</t>
  </si>
  <si>
    <t xml:space="preserve">   12:57:41</t>
  </si>
  <si>
    <t xml:space="preserve">   12:57:51</t>
  </si>
  <si>
    <t xml:space="preserve">   12:58:01</t>
  </si>
  <si>
    <t xml:space="preserve">   12:58:11</t>
  </si>
  <si>
    <t xml:space="preserve">   12:58:22</t>
  </si>
  <si>
    <t xml:space="preserve">   12:58:32</t>
  </si>
  <si>
    <t xml:space="preserve">   12:58:42</t>
  </si>
  <si>
    <t xml:space="preserve">   12:58:52</t>
  </si>
  <si>
    <t xml:space="preserve">   12:59:02</t>
  </si>
  <si>
    <t xml:space="preserve">   12:59:12</t>
  </si>
  <si>
    <t xml:space="preserve">   12:59:22</t>
  </si>
  <si>
    <t xml:space="preserve">   12:59:32</t>
  </si>
  <si>
    <t xml:space="preserve">   12:59:42</t>
  </si>
  <si>
    <t xml:space="preserve">   12:59:52</t>
  </si>
  <si>
    <t xml:space="preserve">   13:00:02</t>
  </si>
  <si>
    <t xml:space="preserve">   13:00:12</t>
  </si>
  <si>
    <t xml:space="preserve">   13:00:22</t>
  </si>
  <si>
    <t xml:space="preserve">   13:00:32</t>
  </si>
  <si>
    <t xml:space="preserve">   13:00:42</t>
  </si>
  <si>
    <t xml:space="preserve">   13:00:52</t>
  </si>
  <si>
    <t xml:space="preserve">   13:01:02</t>
  </si>
  <si>
    <t xml:space="preserve">   13:01:12</t>
  </si>
  <si>
    <t xml:space="preserve">   13:01:22</t>
  </si>
  <si>
    <t xml:space="preserve">   13:01:32</t>
  </si>
  <si>
    <t xml:space="preserve">   13:01:42</t>
  </si>
  <si>
    <t xml:space="preserve">   13:01:52</t>
  </si>
  <si>
    <t xml:space="preserve">   13:02:02</t>
  </si>
  <si>
    <t xml:space="preserve">   13:02:12</t>
  </si>
  <si>
    <t xml:space="preserve">   13:02:22</t>
  </si>
  <si>
    <t xml:space="preserve">   13:02:32</t>
  </si>
  <si>
    <t xml:space="preserve">   13:02:41</t>
  </si>
  <si>
    <t xml:space="preserve">   13:02:51</t>
  </si>
  <si>
    <t xml:space="preserve">   13:03:01</t>
  </si>
  <si>
    <t xml:space="preserve">   13:03:11</t>
  </si>
  <si>
    <t xml:space="preserve">   13:03:21</t>
  </si>
  <si>
    <t xml:space="preserve">   13:03:31</t>
  </si>
  <si>
    <t xml:space="preserve">   13:03:41</t>
  </si>
  <si>
    <t xml:space="preserve">   13:03:51</t>
  </si>
  <si>
    <t xml:space="preserve">   13:04:01</t>
  </si>
  <si>
    <t xml:space="preserve">   13:04:11</t>
  </si>
  <si>
    <t xml:space="preserve">   13:04:21</t>
  </si>
  <si>
    <t xml:space="preserve">   13:04:31</t>
  </si>
  <si>
    <t xml:space="preserve">   13:04:41</t>
  </si>
  <si>
    <t xml:space="preserve">   13:04:51</t>
  </si>
  <si>
    <t xml:space="preserve">   13:05:01</t>
  </si>
  <si>
    <t xml:space="preserve">   13:05:11</t>
  </si>
  <si>
    <t xml:space="preserve">   13:05:21</t>
  </si>
  <si>
    <t xml:space="preserve">   13:05:31</t>
  </si>
  <si>
    <t xml:space="preserve">   13:05:41</t>
  </si>
  <si>
    <t xml:space="preserve">   13:05:51</t>
  </si>
  <si>
    <t xml:space="preserve">   13:06:01</t>
  </si>
  <si>
    <t xml:space="preserve">   13:06:11</t>
  </si>
  <si>
    <t xml:space="preserve">   13:06:21</t>
  </si>
  <si>
    <t xml:space="preserve">   13:06:31</t>
  </si>
  <si>
    <t xml:space="preserve">   13:06:41</t>
  </si>
  <si>
    <t xml:space="preserve">   13:06:51</t>
  </si>
  <si>
    <t xml:space="preserve">   13:07:01</t>
  </si>
  <si>
    <t xml:space="preserve">   13:07:11</t>
  </si>
  <si>
    <t xml:space="preserve">   13:07:21</t>
  </si>
  <si>
    <t xml:space="preserve">   13:07:31</t>
  </si>
  <si>
    <t xml:space="preserve">   13:07:41</t>
  </si>
  <si>
    <t xml:space="preserve">   13:07:51</t>
  </si>
  <si>
    <t xml:space="preserve">   13:08:01</t>
  </si>
  <si>
    <t xml:space="preserve">   13:08:11</t>
  </si>
  <si>
    <t xml:space="preserve">   13:08:21</t>
  </si>
  <si>
    <t xml:space="preserve">   13:08:31</t>
  </si>
  <si>
    <t xml:space="preserve">   13:08:41</t>
  </si>
  <si>
    <t xml:space="preserve">   13:08:51</t>
  </si>
  <si>
    <t xml:space="preserve">   13:09:01</t>
  </si>
  <si>
    <t xml:space="preserve">   13:09:11</t>
  </si>
  <si>
    <t xml:space="preserve">   13:09:21</t>
  </si>
  <si>
    <t xml:space="preserve">   13:09:31</t>
  </si>
  <si>
    <t xml:space="preserve">   13:09:41</t>
  </si>
  <si>
    <t xml:space="preserve">   13:09:51</t>
  </si>
  <si>
    <t xml:space="preserve">   13:10:02</t>
  </si>
  <si>
    <t xml:space="preserve">   13:10:12</t>
  </si>
  <si>
    <t xml:space="preserve">   13:10:22</t>
  </si>
  <si>
    <t xml:space="preserve">   13:10:32</t>
  </si>
  <si>
    <t xml:space="preserve">   13:10:42</t>
  </si>
  <si>
    <t xml:space="preserve">   13:10:52</t>
  </si>
  <si>
    <t xml:space="preserve">   13:11:02</t>
  </si>
  <si>
    <t xml:space="preserve">   13:11:12</t>
  </si>
  <si>
    <t xml:space="preserve">   13:11:22</t>
  </si>
  <si>
    <t xml:space="preserve">   13:11:32</t>
  </si>
  <si>
    <t xml:space="preserve">   13:11:42</t>
  </si>
  <si>
    <t xml:space="preserve">   13:11:52</t>
  </si>
  <si>
    <t xml:space="preserve">   13:12:02</t>
  </si>
  <si>
    <t xml:space="preserve">   13:12:12</t>
  </si>
  <si>
    <t xml:space="preserve">   13:12:22</t>
  </si>
  <si>
    <t xml:space="preserve">   13:12:32</t>
  </si>
  <si>
    <t xml:space="preserve">   13:12:42</t>
  </si>
  <si>
    <t xml:space="preserve">   13:12:52</t>
  </si>
  <si>
    <t xml:space="preserve">   13:13:02</t>
  </si>
  <si>
    <t xml:space="preserve">   13:13:12</t>
  </si>
  <si>
    <t xml:space="preserve">   13:13:22</t>
  </si>
  <si>
    <t xml:space="preserve">   13:13:32</t>
  </si>
  <si>
    <t xml:space="preserve">   13:13:42</t>
  </si>
  <si>
    <t xml:space="preserve">   13:13:52</t>
  </si>
  <si>
    <t xml:space="preserve">   13:14:02</t>
  </si>
  <si>
    <t xml:space="preserve">   13:14:11</t>
  </si>
  <si>
    <t xml:space="preserve">   13:14:21</t>
  </si>
  <si>
    <t xml:space="preserve">   13:14:31</t>
  </si>
  <si>
    <t xml:space="preserve">   13:14:41</t>
  </si>
  <si>
    <t xml:space="preserve">   13:14:51</t>
  </si>
  <si>
    <t xml:space="preserve">   13:15:01</t>
  </si>
  <si>
    <t xml:space="preserve">   13:15:11</t>
  </si>
  <si>
    <t xml:space="preserve">   13:15:21</t>
  </si>
  <si>
    <t xml:space="preserve">   13:15:31</t>
  </si>
  <si>
    <t xml:space="preserve">   13:15:41</t>
  </si>
  <si>
    <t xml:space="preserve">   13:15:51</t>
  </si>
  <si>
    <t>Blank (Chamber 2)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</si>
</sst>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0" fontId="0" fillId="0" borderId="19" xfId="0" applyFill="1" applyBorder="1"/>
    <xf numFmtId="0" fontId="4" fillId="0" borderId="20" xfId="0" applyFont="1" applyFill="1" applyBorder="1" applyAlignment="1">
      <alignment horizontal="center" wrapText="1"/>
    </xf>
    <xf numFmtId="0" fontId="4" fillId="0" borderId="21" xfId="0" applyFont="1" applyFill="1" applyBorder="1" applyAlignment="1">
      <alignment horizontal="center" wrapText="1"/>
    </xf>
    <xf numFmtId="172" fontId="1" fillId="0" borderId="22" xfId="0" applyNumberFormat="1" applyFont="1" applyFill="1" applyBorder="1" applyAlignment="1">
      <alignment horizontal="right" wrapText="1"/>
    </xf>
    <xf numFmtId="0" fontId="1" fillId="0" borderId="23" xfId="0" applyFont="1" applyFill="1" applyBorder="1" applyAlignment="1">
      <alignment wrapText="1"/>
    </xf>
    <xf numFmtId="0" fontId="1" fillId="0" borderId="19" xfId="0" applyFont="1" applyFill="1" applyBorder="1"/>
    <xf numFmtId="0" fontId="4" fillId="0" borderId="20" xfId="0" applyFont="1" applyFill="1" applyBorder="1" applyAlignment="1">
      <alignment horizontal="left" wrapText="1"/>
    </xf>
    <xf numFmtId="0" fontId="4" fillId="0" borderId="21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0" fillId="0" borderId="22" xfId="0" applyFill="1" applyBorder="1" applyAlignment="1">
      <alignment wrapText="1"/>
    </xf>
    <xf numFmtId="0" fontId="0" fillId="0" borderId="23" xfId="0" applyFill="1" applyBorder="1" applyAlignment="1">
      <alignment horizontal="center" vertical="center" wrapText="1"/>
    </xf>
    <xf numFmtId="0" fontId="0" fillId="0" borderId="23" xfId="0" applyFill="1" applyBorder="1" applyAlignment="1">
      <alignment wrapText="1"/>
    </xf>
    <xf numFmtId="0" fontId="4" fillId="0" borderId="24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0" xfId="0" applyFont="1" applyBorder="1" applyAlignment="1">
      <alignment wrapText="1"/>
    </xf>
    <xf numFmtId="0" fontId="4" fillId="0" borderId="24" xfId="0" applyFont="1" applyBorder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47326202671286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80654617357994"/>
                  <c:y val="-0.18965227004585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values'!$N$52:$N$142</c:f>
              <c:numCache>
                <c:formatCode>0.00</c:formatCode>
                <c:ptCount val="91"/>
                <c:pt idx="0">
                  <c:v>292.8174274107548</c:v>
                </c:pt>
                <c:pt idx="1">
                  <c:v>292.299200834299</c:v>
                </c:pt>
                <c:pt idx="2">
                  <c:v>290.2369416766228</c:v>
                </c:pt>
                <c:pt idx="3">
                  <c:v>291.5238617917702</c:v>
                </c:pt>
                <c:pt idx="4">
                  <c:v>293.8570948563102</c:v>
                </c:pt>
                <c:pt idx="5">
                  <c:v>291.5238617917702</c:v>
                </c:pt>
                <c:pt idx="6">
                  <c:v>292.299200834299</c:v>
                </c:pt>
                <c:pt idx="7">
                  <c:v>294.3785415174099</c:v>
                </c:pt>
                <c:pt idx="8">
                  <c:v>292.7602171935876</c:v>
                </c:pt>
                <c:pt idx="9">
                  <c:v>293.8003498008316</c:v>
                </c:pt>
                <c:pt idx="10">
                  <c:v>292.7602171935876</c:v>
                </c:pt>
                <c:pt idx="11">
                  <c:v>292.7602171935876</c:v>
                </c:pt>
                <c:pt idx="12">
                  <c:v>294.0610558706308</c:v>
                </c:pt>
                <c:pt idx="13">
                  <c:v>294.322031835454</c:v>
                </c:pt>
                <c:pt idx="14">
                  <c:v>293.5399132617237</c:v>
                </c:pt>
                <c:pt idx="15">
                  <c:v>293.279745889532</c:v>
                </c:pt>
                <c:pt idx="16">
                  <c:v>295.6309728757816</c:v>
                </c:pt>
                <c:pt idx="17">
                  <c:v>295.3686419512381</c:v>
                </c:pt>
                <c:pt idx="18">
                  <c:v>293.2244882006796</c:v>
                </c:pt>
                <c:pt idx="19">
                  <c:v>296.1025269170035</c:v>
                </c:pt>
                <c:pt idx="20">
                  <c:v>291.1518617263895</c:v>
                </c:pt>
                <c:pt idx="21">
                  <c:v>296.3657992761122</c:v>
                </c:pt>
                <c:pt idx="22">
                  <c:v>294.2672523502096</c:v>
                </c:pt>
                <c:pt idx="23">
                  <c:v>295.839527865605</c:v>
                </c:pt>
                <c:pt idx="24">
                  <c:v>297.9511936730048</c:v>
                </c:pt>
                <c:pt idx="25">
                  <c:v>296.4195996798366</c:v>
                </c:pt>
                <c:pt idx="26">
                  <c:v>295.3686419512381</c:v>
                </c:pt>
                <c:pt idx="27">
                  <c:v>296.9467162643076</c:v>
                </c:pt>
                <c:pt idx="28">
                  <c:v>293.5399132617237</c:v>
                </c:pt>
                <c:pt idx="29">
                  <c:v>296.1564513715312</c:v>
                </c:pt>
                <c:pt idx="30">
                  <c:v>297.7394466186981</c:v>
                </c:pt>
                <c:pt idx="31">
                  <c:v>295.6868859179737</c:v>
                </c:pt>
                <c:pt idx="32">
                  <c:v>299.652846876581</c:v>
                </c:pt>
                <c:pt idx="33">
                  <c:v>302.0622796584734</c:v>
                </c:pt>
                <c:pt idx="34">
                  <c:v>298.8547055991798</c:v>
                </c:pt>
                <c:pt idx="35">
                  <c:v>297.7943804059178</c:v>
                </c:pt>
                <c:pt idx="36">
                  <c:v>299.9194478475941</c:v>
                </c:pt>
                <c:pt idx="37">
                  <c:v>299.9194478475941</c:v>
                </c:pt>
                <c:pt idx="38">
                  <c:v>299.9194478475941</c:v>
                </c:pt>
                <c:pt idx="39">
                  <c:v>300.988631151332</c:v>
                </c:pt>
                <c:pt idx="40">
                  <c:v>301.5248957394185</c:v>
                </c:pt>
                <c:pt idx="41">
                  <c:v>303.410656513824</c:v>
                </c:pt>
                <c:pt idx="42">
                  <c:v>301.793447592683</c:v>
                </c:pt>
                <c:pt idx="43">
                  <c:v>300.988631151332</c:v>
                </c:pt>
                <c:pt idx="44">
                  <c:v>300.1863263838428</c:v>
                </c:pt>
                <c:pt idx="45">
                  <c:v>302.8704609390725</c:v>
                </c:pt>
                <c:pt idx="46">
                  <c:v>303.1404176659681</c:v>
                </c:pt>
                <c:pt idx="47">
                  <c:v>303.410656513824</c:v>
                </c:pt>
                <c:pt idx="48">
                  <c:v>301.793447592683</c:v>
                </c:pt>
                <c:pt idx="49">
                  <c:v>303.6811778660897</c:v>
                </c:pt>
                <c:pt idx="50">
                  <c:v>301.793447592683</c:v>
                </c:pt>
                <c:pt idx="51">
                  <c:v>303.9519821068059</c:v>
                </c:pt>
                <c:pt idx="52">
                  <c:v>303.0880676322246</c:v>
                </c:pt>
                <c:pt idx="53">
                  <c:v>302.0093971235063</c:v>
                </c:pt>
                <c:pt idx="54">
                  <c:v>304.1712600910188</c:v>
                </c:pt>
                <c:pt idx="55">
                  <c:v>302.5481686695767</c:v>
                </c:pt>
                <c:pt idx="56">
                  <c:v>306.8991869907757</c:v>
                </c:pt>
                <c:pt idx="57">
                  <c:v>302.8179770322636</c:v>
                </c:pt>
                <c:pt idx="58">
                  <c:v>304.7145597527191</c:v>
                </c:pt>
                <c:pt idx="59">
                  <c:v>306.3513096602235</c:v>
                </c:pt>
                <c:pt idx="60">
                  <c:v>307.9984014920478</c:v>
                </c:pt>
                <c:pt idx="61">
                  <c:v>304.4427676471888</c:v>
                </c:pt>
                <c:pt idx="62">
                  <c:v>304.1712600910188</c:v>
                </c:pt>
                <c:pt idx="63">
                  <c:v>304.7145597527191</c:v>
                </c:pt>
                <c:pt idx="64">
                  <c:v>303.3080366822248</c:v>
                </c:pt>
                <c:pt idx="65">
                  <c:v>303.5788302315368</c:v>
                </c:pt>
                <c:pt idx="66">
                  <c:v>306.8506077377046</c:v>
                </c:pt>
                <c:pt idx="67">
                  <c:v>307.7231644034892</c:v>
                </c:pt>
                <c:pt idx="68">
                  <c:v>306.3513096602235</c:v>
                </c:pt>
                <c:pt idx="69">
                  <c:v>306.0778021016368</c:v>
                </c:pt>
                <c:pt idx="70">
                  <c:v>307.9984014920478</c:v>
                </c:pt>
                <c:pt idx="71">
                  <c:v>307.9984014920478</c:v>
                </c:pt>
                <c:pt idx="72">
                  <c:v>305.5316472427287</c:v>
                </c:pt>
                <c:pt idx="73">
                  <c:v>306.0778021016368</c:v>
                </c:pt>
                <c:pt idx="74">
                  <c:v>308.5497449626545</c:v>
                </c:pt>
                <c:pt idx="75">
                  <c:v>308.2739282133492</c:v>
                </c:pt>
                <c:pt idx="76">
                  <c:v>306.9496098214888</c:v>
                </c:pt>
                <c:pt idx="77">
                  <c:v>308.8752737275798</c:v>
                </c:pt>
                <c:pt idx="78">
                  <c:v>306.9496098214888</c:v>
                </c:pt>
                <c:pt idx="79">
                  <c:v>306.9496098214888</c:v>
                </c:pt>
                <c:pt idx="80">
                  <c:v>310.8151623851348</c:v>
                </c:pt>
                <c:pt idx="81">
                  <c:v>308.5993111454209</c:v>
                </c:pt>
                <c:pt idx="82">
                  <c:v>313.0497711940101</c:v>
                </c:pt>
                <c:pt idx="83">
                  <c:v>309.1515266083508</c:v>
                </c:pt>
                <c:pt idx="84">
                  <c:v>308.8752737275798</c:v>
                </c:pt>
                <c:pt idx="85">
                  <c:v>308.8752737275798</c:v>
                </c:pt>
                <c:pt idx="86">
                  <c:v>313.892627414489</c:v>
                </c:pt>
                <c:pt idx="87">
                  <c:v>310.5371593743463</c:v>
                </c:pt>
                <c:pt idx="88">
                  <c:v>312.209581711855</c:v>
                </c:pt>
                <c:pt idx="89">
                  <c:v>310.8151623851348</c:v>
                </c:pt>
                <c:pt idx="90">
                  <c:v>314.4560184931293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8481832"/>
        <c:axId val="-2119517448"/>
      </c:scatterChart>
      <c:valAx>
        <c:axId val="-2128481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19517448"/>
        <c:crosses val="autoZero"/>
        <c:crossBetween val="midCat"/>
      </c:valAx>
      <c:valAx>
        <c:axId val="-2119517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284818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2728495166895"/>
          <c:y val="0.384999295045236"/>
          <c:w val="0.22595053618029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H15" sqref="H15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58.62</v>
      </c>
      <c r="C7" s="13" t="s">
        <v>4</v>
      </c>
      <c r="D7" s="13"/>
      <c r="E7" s="14"/>
    </row>
    <row r="8" spans="1:5">
      <c r="A8" s="11" t="s">
        <v>5</v>
      </c>
      <c r="B8">
        <v>31.05</v>
      </c>
      <c r="C8" s="13" t="s">
        <v>6</v>
      </c>
      <c r="D8" s="13"/>
      <c r="E8" s="14"/>
    </row>
    <row r="9" spans="1:5">
      <c r="A9" s="11" t="s">
        <v>7</v>
      </c>
      <c r="B9" s="12">
        <v>15</v>
      </c>
      <c r="C9" s="13" t="s">
        <v>8</v>
      </c>
      <c r="D9" s="13"/>
      <c r="E9" s="14"/>
    </row>
    <row r="10" spans="1:5">
      <c r="A10" s="11" t="s">
        <v>9</v>
      </c>
      <c r="B10">
        <v>22.3</v>
      </c>
      <c r="C10" s="13" t="s">
        <v>10</v>
      </c>
      <c r="D10" s="13"/>
      <c r="E10" s="14"/>
    </row>
    <row r="11" spans="1:5">
      <c r="A11" s="11" t="s">
        <v>11</v>
      </c>
      <c r="B11">
        <v>17.100000000000001</v>
      </c>
      <c r="C11" s="13" t="s">
        <v>12</v>
      </c>
      <c r="D11" s="13"/>
      <c r="E11" s="14"/>
    </row>
    <row r="12" spans="1:5">
      <c r="A12" s="11" t="s">
        <v>13</v>
      </c>
      <c r="B12" s="15">
        <v>17.899999999999999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32.299999999999997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499.83174232401541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104.46483414571921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1039.2270045591551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779.48650977269699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39.046905374555372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39.046905374555372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1220.2157929548555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1.6666506138052484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1.6624386947326326</v>
      </c>
      <c r="C32" s="43"/>
      <c r="D32" s="43"/>
      <c r="E32" s="45"/>
    </row>
    <row r="33" spans="1:5">
      <c r="A33" s="42" t="s">
        <v>38</v>
      </c>
      <c r="B33" s="47">
        <f>TAN(B8*PI()/180)</f>
        <v>0.60204896821573484</v>
      </c>
      <c r="C33" s="43"/>
      <c r="D33" s="43"/>
      <c r="E33" s="45"/>
    </row>
    <row r="34" spans="1:5">
      <c r="A34" s="42" t="s">
        <v>39</v>
      </c>
      <c r="B34" s="47">
        <f>TAN(B9*PI()/180)</f>
        <v>0.2679491924311227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3.2796955715866112E-2</v>
      </c>
      <c r="C35" s="43"/>
      <c r="D35" s="43"/>
      <c r="E35" s="45"/>
    </row>
    <row r="36" spans="1:5">
      <c r="A36" s="42" t="s">
        <v>41</v>
      </c>
      <c r="B36" s="47">
        <f>B35+(B29*(B12-B11))</f>
        <v>3.310335571586611E-2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157.74360708387243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14.302905499159053</v>
      </c>
      <c r="C39" s="48"/>
      <c r="D39" s="48"/>
      <c r="E39" s="45"/>
    </row>
    <row r="40" spans="1:5">
      <c r="A40" s="49" t="s">
        <v>44</v>
      </c>
      <c r="B40" s="48">
        <f>B33/B31-1</f>
        <v>-0.6387671397779322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7.7128586591858377E-6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-2.1769236193454507E-3</v>
      </c>
      <c r="C43" s="48"/>
      <c r="D43" s="48"/>
      <c r="E43" s="50"/>
    </row>
    <row r="44" spans="1:5">
      <c r="A44" s="49" t="s">
        <v>47</v>
      </c>
      <c r="B44" s="48">
        <f>B34/B32-1</f>
        <v>-0.83882160991553645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17.878116343490301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  <col min="18" max="18" width="13.83203125" customWidth="1"/>
    <col min="19" max="19" width="16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8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58.62</v>
      </c>
      <c r="C7" s="58" t="s">
        <v>50</v>
      </c>
      <c r="D7" s="59" t="s">
        <v>51</v>
      </c>
      <c r="E7">
        <v>22.3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31.05</v>
      </c>
      <c r="C8" s="64" t="s">
        <v>50</v>
      </c>
      <c r="D8" s="65" t="s">
        <v>54</v>
      </c>
      <c r="E8">
        <v>17.899999999999999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07">
        <v>32.299999999999997</v>
      </c>
      <c r="C10" s="66" t="s">
        <v>70</v>
      </c>
      <c r="D10" s="108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1.6624386947326326</v>
      </c>
      <c r="E13" s="83" t="s">
        <v>42</v>
      </c>
      <c r="F13" s="84">
        <f>$D$15/$D$13*1/$B$16*POWER(100,2)</f>
        <v>158.14326290839387</v>
      </c>
      <c r="G13" s="39" t="s">
        <v>40</v>
      </c>
      <c r="H13" s="84">
        <f>(-$F$14+(SQRT(POWER($F$14,2)-4*$F$13*$F$15)))/(2*$F$13)</f>
        <v>3.2615984052999147E-2</v>
      </c>
      <c r="I13" s="85" t="s">
        <v>45</v>
      </c>
      <c r="J13" s="86">
        <f>$D$16/$D$14*1/$B$16*POWER($H$14,2)</f>
        <v>1.5858254137237055E-5</v>
      </c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1.6619133046893961</v>
      </c>
      <c r="E14" s="49" t="s">
        <v>43</v>
      </c>
      <c r="F14" s="48">
        <f>$D$15/$D$13*100+$D$15/$D$13*1/$B$16*100-$B$13*1/$B$16*100-100+$B$13*100</f>
        <v>14.398423241219689</v>
      </c>
      <c r="G14" s="42" t="s">
        <v>41</v>
      </c>
      <c r="H14" s="47">
        <f>$H$13+($B$15*(G21-$E$8))</f>
        <v>3.2654284052999145E-2</v>
      </c>
      <c r="I14" s="89" t="s">
        <v>46</v>
      </c>
      <c r="J14" s="50">
        <f>$D$16/$D$14*$H$14+$D$16/$D$14*1/$B$16*$H$14-$B$13*1/$B$16*$H$14-$H$14+$B$13*$H$14</f>
        <v>3.9664267297169938E-3</v>
      </c>
      <c r="P14" s="131" t="s">
        <v>78</v>
      </c>
      <c r="Q14" s="132"/>
      <c r="R14" s="54"/>
    </row>
    <row r="15" spans="1:18" ht="36">
      <c r="A15" s="46" t="s">
        <v>34</v>
      </c>
      <c r="B15" s="43">
        <v>3.8299999999999999E-4</v>
      </c>
      <c r="C15" s="87" t="s">
        <v>38</v>
      </c>
      <c r="D15" s="88">
        <f>TAN($B$8*PI()/180)</f>
        <v>0.60204896821573484</v>
      </c>
      <c r="E15" s="49" t="s">
        <v>44</v>
      </c>
      <c r="F15" s="48">
        <f>$D$15/$D$13-1</f>
        <v>-0.63785192793977807</v>
      </c>
      <c r="G15" s="90"/>
      <c r="H15" s="48"/>
      <c r="I15" s="89" t="s">
        <v>47</v>
      </c>
      <c r="J15" s="50">
        <f>$D$16/$D$14-1</f>
        <v>-0.65942675826836994</v>
      </c>
      <c r="P15" s="114" t="s">
        <v>77</v>
      </c>
      <c r="Q15" s="115" t="s">
        <v>92</v>
      </c>
      <c r="R15" s="125" t="s">
        <v>231</v>
      </c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0.56600320165499385</v>
      </c>
      <c r="E16" s="95"/>
      <c r="F16" s="52"/>
      <c r="G16" s="95"/>
      <c r="H16" s="52"/>
      <c r="I16" s="109" t="s">
        <v>69</v>
      </c>
      <c r="J16" s="106">
        <f>(B10-0.03)/1.805</f>
        <v>17.878116343490301</v>
      </c>
      <c r="P16" s="116">
        <v>2.3810000000000001E-2</v>
      </c>
      <c r="Q16" s="117">
        <v>4.9974449999999997E-2</v>
      </c>
      <c r="R16" s="118">
        <v>-0.13197599999999834</v>
      </c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P17" s="54"/>
      <c r="Q17" s="54"/>
      <c r="R17" s="54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54"/>
      <c r="Q19" s="111"/>
      <c r="R19" s="54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19" t="s">
        <v>91</v>
      </c>
      <c r="Q20" s="120" t="s">
        <v>86</v>
      </c>
      <c r="R20" s="120" t="s">
        <v>87</v>
      </c>
      <c r="S20" s="121" t="s">
        <v>93</v>
      </c>
    </row>
    <row r="21" spans="1:19">
      <c r="A21" s="102">
        <v>40413</v>
      </c>
      <c r="B21" t="s">
        <v>94</v>
      </c>
      <c r="C21">
        <v>0</v>
      </c>
      <c r="D21">
        <v>337.37400000000002</v>
      </c>
      <c r="E21">
        <v>29.51</v>
      </c>
      <c r="F21">
        <v>5517</v>
      </c>
      <c r="G21">
        <v>18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114.15297449047858</v>
      </c>
      <c r="J21" s="104">
        <f t="shared" ref="J21:J84" si="1">I21*20.9/100</f>
        <v>23.857971668510022</v>
      </c>
      <c r="K21" s="76">
        <f>($B$9-EXP(52.57-6690.9/(273.15+G21)-4.681*LN(273.15+G21)))*I21/100*0.2095</f>
        <v>238.9846098186178</v>
      </c>
      <c r="L21" s="76">
        <f t="shared" ref="L21:L84" si="2">K21/1.33322</f>
        <v>179.25369392794721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8.963619792685833</v>
      </c>
      <c r="N21" s="103">
        <f t="shared" ref="N21:N84" si="3">M21*31.25</f>
        <v>280.11311852143228</v>
      </c>
      <c r="P21" s="122">
        <f>Q46</f>
        <v>13.829999999999984</v>
      </c>
      <c r="Q21" s="123">
        <f>P21*(6)</f>
        <v>82.979999999999905</v>
      </c>
      <c r="R21" s="124">
        <f>(Q21/1000)*(P16*1000)</f>
        <v>1.9757537999999979</v>
      </c>
      <c r="S21" s="113">
        <f>R21/Q16</f>
        <v>39.535278527327428</v>
      </c>
    </row>
    <row r="22" spans="1:19">
      <c r="A22" s="102">
        <v>40413</v>
      </c>
      <c r="B22" t="s">
        <v>95</v>
      </c>
      <c r="C22">
        <v>0.183</v>
      </c>
      <c r="D22">
        <v>343.673</v>
      </c>
      <c r="E22">
        <v>29.3</v>
      </c>
      <c r="F22">
        <v>5517</v>
      </c>
      <c r="G22">
        <v>18</v>
      </c>
      <c r="I22" s="103">
        <f t="shared" si="0"/>
        <v>116.28554498348643</v>
      </c>
      <c r="J22" s="104">
        <f t="shared" si="1"/>
        <v>24.303678901548665</v>
      </c>
      <c r="K22" s="76">
        <f t="shared" ref="K22:K36" si="4">($B$9-EXP(52.57-6690.9/(273.15+G22)-4.681*LN(273.15+G22)))*I22/100*0.2095</f>
        <v>243.44924623704674</v>
      </c>
      <c r="L22" s="76">
        <f t="shared" si="2"/>
        <v>182.60245588653541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9.1310753597943144</v>
      </c>
      <c r="N22" s="103">
        <f t="shared" si="3"/>
        <v>285.34610499357234</v>
      </c>
      <c r="P22" s="54"/>
      <c r="Q22" s="54"/>
    </row>
    <row r="23" spans="1:19">
      <c r="A23" s="102">
        <v>40413</v>
      </c>
      <c r="B23" t="s">
        <v>96</v>
      </c>
      <c r="C23">
        <v>0.35</v>
      </c>
      <c r="D23">
        <v>340.35700000000003</v>
      </c>
      <c r="E23">
        <v>29.41</v>
      </c>
      <c r="F23">
        <v>5512</v>
      </c>
      <c r="G23">
        <v>18</v>
      </c>
      <c r="I23" s="103">
        <f t="shared" si="0"/>
        <v>115.16278757930176</v>
      </c>
      <c r="J23" s="104">
        <f t="shared" si="1"/>
        <v>24.069022604074068</v>
      </c>
      <c r="K23" s="76">
        <f t="shared" si="4"/>
        <v>241.09870091523024</v>
      </c>
      <c r="L23" s="76">
        <f t="shared" si="2"/>
        <v>180.83939703517066</v>
      </c>
      <c r="M23" s="103">
        <f t="shared" si="5"/>
        <v>9.0429132200388249</v>
      </c>
      <c r="N23" s="103">
        <f t="shared" si="3"/>
        <v>282.59103812621328</v>
      </c>
      <c r="P23" s="133" t="s">
        <v>84</v>
      </c>
      <c r="Q23" s="128"/>
      <c r="R23" s="128"/>
      <c r="S23" s="128"/>
    </row>
    <row r="24" spans="1:19">
      <c r="A24" s="102">
        <v>40413</v>
      </c>
      <c r="B24" t="s">
        <v>97</v>
      </c>
      <c r="C24">
        <v>0.51700000000000002</v>
      </c>
      <c r="D24">
        <v>343.673</v>
      </c>
      <c r="E24">
        <v>29.3</v>
      </c>
      <c r="F24">
        <v>5506</v>
      </c>
      <c r="G24">
        <v>18</v>
      </c>
      <c r="I24" s="103">
        <f t="shared" si="0"/>
        <v>116.28554498348643</v>
      </c>
      <c r="J24" s="104">
        <f t="shared" si="1"/>
        <v>24.303678901548665</v>
      </c>
      <c r="K24" s="76">
        <f t="shared" si="4"/>
        <v>243.44924623704674</v>
      </c>
      <c r="L24" s="76">
        <f t="shared" si="2"/>
        <v>182.60245588653541</v>
      </c>
      <c r="M24" s="103">
        <f t="shared" si="5"/>
        <v>9.1310753597943144</v>
      </c>
      <c r="N24" s="103">
        <f t="shared" si="3"/>
        <v>285.34610499357234</v>
      </c>
      <c r="P24" s="54"/>
      <c r="Q24" s="54"/>
      <c r="R24" s="54"/>
    </row>
    <row r="25" spans="1:19">
      <c r="A25" s="102">
        <v>40413</v>
      </c>
      <c r="B25" t="s">
        <v>98</v>
      </c>
      <c r="C25">
        <v>0.68400000000000005</v>
      </c>
      <c r="D25">
        <v>341.86</v>
      </c>
      <c r="E25">
        <v>29.36</v>
      </c>
      <c r="F25">
        <v>5495</v>
      </c>
      <c r="G25">
        <v>18</v>
      </c>
      <c r="I25" s="103">
        <f t="shared" si="0"/>
        <v>115.67156779045928</v>
      </c>
      <c r="J25" s="104">
        <f t="shared" si="1"/>
        <v>24.17535766820599</v>
      </c>
      <c r="K25" s="76">
        <f t="shared" si="4"/>
        <v>242.16385616667793</v>
      </c>
      <c r="L25" s="76">
        <f t="shared" si="2"/>
        <v>181.63833138317599</v>
      </c>
      <c r="M25" s="103">
        <f t="shared" si="5"/>
        <v>9.0828641051665588</v>
      </c>
      <c r="N25" s="103">
        <f t="shared" si="3"/>
        <v>283.83950328645494</v>
      </c>
      <c r="P25" s="54"/>
      <c r="Q25" s="54"/>
      <c r="R25" s="54"/>
    </row>
    <row r="26" spans="1:19">
      <c r="A26" s="102">
        <v>40413</v>
      </c>
      <c r="B26" t="s">
        <v>99</v>
      </c>
      <c r="C26">
        <v>0.85099999999999998</v>
      </c>
      <c r="D26">
        <v>341.86</v>
      </c>
      <c r="E26">
        <v>29.36</v>
      </c>
      <c r="F26">
        <v>5491</v>
      </c>
      <c r="G26">
        <v>18</v>
      </c>
      <c r="I26" s="103">
        <f t="shared" si="0"/>
        <v>115.67156779045928</v>
      </c>
      <c r="J26" s="104">
        <f t="shared" si="1"/>
        <v>24.17535766820599</v>
      </c>
      <c r="K26" s="76">
        <f t="shared" si="4"/>
        <v>242.16385616667793</v>
      </c>
      <c r="L26" s="76">
        <f t="shared" si="2"/>
        <v>181.63833138317599</v>
      </c>
      <c r="M26" s="103">
        <f t="shared" si="5"/>
        <v>9.0828641051665588</v>
      </c>
      <c r="N26" s="103">
        <f t="shared" si="3"/>
        <v>283.83950328645494</v>
      </c>
      <c r="P26" s="54"/>
      <c r="Q26" s="54"/>
      <c r="R26" s="54"/>
    </row>
    <row r="27" spans="1:19">
      <c r="A27" s="102">
        <v>40413</v>
      </c>
      <c r="B27" t="s">
        <v>100</v>
      </c>
      <c r="C27">
        <v>1.018</v>
      </c>
      <c r="D27">
        <v>344.28</v>
      </c>
      <c r="E27">
        <v>29.28</v>
      </c>
      <c r="F27">
        <v>5480</v>
      </c>
      <c r="G27">
        <v>18</v>
      </c>
      <c r="I27" s="103">
        <f t="shared" si="0"/>
        <v>116.49104307676761</v>
      </c>
      <c r="J27" s="104">
        <f t="shared" si="1"/>
        <v>24.34662800304443</v>
      </c>
      <c r="K27" s="76">
        <f t="shared" si="4"/>
        <v>243.8794661402992</v>
      </c>
      <c r="L27" s="76">
        <f t="shared" si="2"/>
        <v>182.92514824282503</v>
      </c>
      <c r="M27" s="103">
        <f t="shared" si="5"/>
        <v>9.1472116609683845</v>
      </c>
      <c r="N27" s="103">
        <f t="shared" si="3"/>
        <v>285.85036440526204</v>
      </c>
      <c r="P27" s="54"/>
      <c r="Q27" s="54"/>
      <c r="R27" s="54"/>
    </row>
    <row r="28" spans="1:19">
      <c r="A28" s="102">
        <v>40413</v>
      </c>
      <c r="B28" t="s">
        <v>101</v>
      </c>
      <c r="C28">
        <v>1.1850000000000001</v>
      </c>
      <c r="D28">
        <v>340.35700000000003</v>
      </c>
      <c r="E28">
        <v>29.41</v>
      </c>
      <c r="F28">
        <v>5489</v>
      </c>
      <c r="G28">
        <v>18</v>
      </c>
      <c r="I28" s="103">
        <f t="shared" si="0"/>
        <v>115.16278757930176</v>
      </c>
      <c r="J28" s="104">
        <f t="shared" si="1"/>
        <v>24.069022604074068</v>
      </c>
      <c r="K28" s="76">
        <f t="shared" si="4"/>
        <v>241.09870091523024</v>
      </c>
      <c r="L28" s="76">
        <f t="shared" si="2"/>
        <v>180.83939703517066</v>
      </c>
      <c r="M28" s="103">
        <f t="shared" si="5"/>
        <v>9.0429132200388249</v>
      </c>
      <c r="N28" s="103">
        <f t="shared" si="3"/>
        <v>282.59103812621328</v>
      </c>
      <c r="P28" s="54"/>
      <c r="Q28" s="54"/>
      <c r="R28" s="54"/>
    </row>
    <row r="29" spans="1:19">
      <c r="A29" s="102">
        <v>40413</v>
      </c>
      <c r="B29" t="s">
        <v>102</v>
      </c>
      <c r="C29">
        <v>1.3520000000000001</v>
      </c>
      <c r="D29">
        <v>343.37</v>
      </c>
      <c r="E29">
        <v>29.31</v>
      </c>
      <c r="F29">
        <v>5475</v>
      </c>
      <c r="G29">
        <v>18</v>
      </c>
      <c r="I29" s="103">
        <f t="shared" si="0"/>
        <v>116.18295360672052</v>
      </c>
      <c r="J29" s="104">
        <f t="shared" si="1"/>
        <v>24.282237303804585</v>
      </c>
      <c r="K29" s="76">
        <f t="shared" si="4"/>
        <v>243.23446637470332</v>
      </c>
      <c r="L29" s="76">
        <f t="shared" si="2"/>
        <v>182.44135729639768</v>
      </c>
      <c r="M29" s="103">
        <f t="shared" si="5"/>
        <v>9.1230195898992008</v>
      </c>
      <c r="N29" s="103">
        <f t="shared" si="3"/>
        <v>285.09436218435002</v>
      </c>
      <c r="P29" s="54"/>
      <c r="Q29" s="54"/>
      <c r="R29" s="54"/>
    </row>
    <row r="30" spans="1:19">
      <c r="A30" s="102">
        <v>40413</v>
      </c>
      <c r="B30" t="s">
        <v>103</v>
      </c>
      <c r="C30">
        <v>1.5189999999999999</v>
      </c>
      <c r="D30">
        <v>342.46300000000002</v>
      </c>
      <c r="E30">
        <v>29.34</v>
      </c>
      <c r="F30">
        <v>5477</v>
      </c>
      <c r="G30">
        <v>18</v>
      </c>
      <c r="I30" s="103">
        <f t="shared" si="0"/>
        <v>115.87580846527696</v>
      </c>
      <c r="J30" s="104">
        <f t="shared" si="1"/>
        <v>24.218043969242885</v>
      </c>
      <c r="K30" s="76">
        <f t="shared" si="4"/>
        <v>242.59144360536067</v>
      </c>
      <c r="L30" s="76">
        <f t="shared" si="2"/>
        <v>181.95904922320446</v>
      </c>
      <c r="M30" s="103">
        <f t="shared" si="5"/>
        <v>9.0989016702272956</v>
      </c>
      <c r="N30" s="103">
        <f t="shared" si="3"/>
        <v>284.34067719460296</v>
      </c>
      <c r="P30" s="54"/>
      <c r="Q30" s="54"/>
      <c r="R30" s="54"/>
    </row>
    <row r="31" spans="1:19">
      <c r="A31" s="102">
        <v>40413</v>
      </c>
      <c r="B31" t="s">
        <v>104</v>
      </c>
      <c r="C31">
        <v>1.6859999999999999</v>
      </c>
      <c r="D31">
        <v>344.584</v>
      </c>
      <c r="E31">
        <v>29.27</v>
      </c>
      <c r="F31">
        <v>5466</v>
      </c>
      <c r="G31">
        <v>18</v>
      </c>
      <c r="I31" s="103">
        <f t="shared" si="0"/>
        <v>116.59395007581159</v>
      </c>
      <c r="J31" s="104">
        <f t="shared" si="1"/>
        <v>24.368135565844621</v>
      </c>
      <c r="K31" s="76">
        <f t="shared" si="4"/>
        <v>244.09490677269534</v>
      </c>
      <c r="L31" s="76">
        <f t="shared" si="2"/>
        <v>183.08674245262998</v>
      </c>
      <c r="M31" s="103">
        <f t="shared" si="5"/>
        <v>9.1552922144323112</v>
      </c>
      <c r="N31" s="103">
        <f t="shared" si="3"/>
        <v>286.10288170100972</v>
      </c>
      <c r="P31" s="54"/>
      <c r="Q31" s="54"/>
      <c r="R31" s="54"/>
    </row>
    <row r="32" spans="1:19">
      <c r="A32" s="102">
        <v>40413</v>
      </c>
      <c r="B32" t="s">
        <v>105</v>
      </c>
      <c r="C32">
        <v>1.8520000000000001</v>
      </c>
      <c r="D32">
        <v>344.584</v>
      </c>
      <c r="E32">
        <v>29.27</v>
      </c>
      <c r="F32">
        <v>5476</v>
      </c>
      <c r="G32">
        <v>18</v>
      </c>
      <c r="I32" s="103">
        <f t="shared" si="0"/>
        <v>116.59395007581159</v>
      </c>
      <c r="J32" s="104">
        <f t="shared" si="1"/>
        <v>24.368135565844621</v>
      </c>
      <c r="K32" s="76">
        <f t="shared" si="4"/>
        <v>244.09490677269534</v>
      </c>
      <c r="L32" s="76">
        <f t="shared" si="2"/>
        <v>183.08674245262998</v>
      </c>
      <c r="M32" s="103">
        <f t="shared" si="5"/>
        <v>9.1552922144323112</v>
      </c>
      <c r="N32" s="103">
        <f t="shared" si="3"/>
        <v>286.10288170100972</v>
      </c>
      <c r="P32" s="54"/>
      <c r="Q32" s="54"/>
      <c r="R32" s="54"/>
    </row>
    <row r="33" spans="1:18">
      <c r="A33" s="102">
        <v>40413</v>
      </c>
      <c r="B33" t="s">
        <v>106</v>
      </c>
      <c r="C33">
        <v>2.02</v>
      </c>
      <c r="D33">
        <v>344.88900000000001</v>
      </c>
      <c r="E33">
        <v>29.26</v>
      </c>
      <c r="F33">
        <v>5477</v>
      </c>
      <c r="G33">
        <v>18</v>
      </c>
      <c r="I33" s="103">
        <f t="shared" si="0"/>
        <v>116.69696256517085</v>
      </c>
      <c r="J33" s="104">
        <f t="shared" si="1"/>
        <v>24.389665176120708</v>
      </c>
      <c r="K33" s="76">
        <f t="shared" si="4"/>
        <v>244.31056825401768</v>
      </c>
      <c r="L33" s="76">
        <f t="shared" si="2"/>
        <v>183.24850231320988</v>
      </c>
      <c r="M33" s="103">
        <f t="shared" si="5"/>
        <v>9.163381051299119</v>
      </c>
      <c r="N33" s="103">
        <f t="shared" si="3"/>
        <v>286.35565785309745</v>
      </c>
      <c r="P33" s="54"/>
      <c r="Q33" s="54"/>
      <c r="R33" s="54"/>
    </row>
    <row r="34" spans="1:18">
      <c r="A34" s="102">
        <v>40413</v>
      </c>
      <c r="B34" t="s">
        <v>107</v>
      </c>
      <c r="C34">
        <v>2.1859999999999999</v>
      </c>
      <c r="D34">
        <v>345.803</v>
      </c>
      <c r="E34">
        <v>29.23</v>
      </c>
      <c r="F34">
        <v>5471</v>
      </c>
      <c r="G34">
        <v>18</v>
      </c>
      <c r="I34" s="103">
        <f t="shared" si="0"/>
        <v>117.00663439428307</v>
      </c>
      <c r="J34" s="104">
        <f t="shared" si="1"/>
        <v>24.454386588405161</v>
      </c>
      <c r="K34" s="76">
        <f t="shared" si="4"/>
        <v>244.95888076258373</v>
      </c>
      <c r="L34" s="76">
        <f t="shared" si="2"/>
        <v>183.73477802807017</v>
      </c>
      <c r="M34" s="103">
        <f t="shared" si="5"/>
        <v>9.1876973737520125</v>
      </c>
      <c r="N34" s="103">
        <f t="shared" si="3"/>
        <v>287.1155429297504</v>
      </c>
      <c r="P34" s="54"/>
      <c r="Q34" s="54"/>
      <c r="R34" s="54"/>
    </row>
    <row r="35" spans="1:18">
      <c r="A35" s="102">
        <v>40413</v>
      </c>
      <c r="B35" t="s">
        <v>108</v>
      </c>
      <c r="C35">
        <v>2.3530000000000002</v>
      </c>
      <c r="D35">
        <v>347.64100000000002</v>
      </c>
      <c r="E35">
        <v>29.17</v>
      </c>
      <c r="F35">
        <v>5473</v>
      </c>
      <c r="G35">
        <v>18</v>
      </c>
      <c r="I35" s="103">
        <f t="shared" si="0"/>
        <v>117.62884550333851</v>
      </c>
      <c r="J35" s="104">
        <f t="shared" si="1"/>
        <v>24.584428710197749</v>
      </c>
      <c r="K35" s="76">
        <f t="shared" si="4"/>
        <v>246.26150892261322</v>
      </c>
      <c r="L35" s="76">
        <f t="shared" si="2"/>
        <v>184.71183219769671</v>
      </c>
      <c r="M35" s="103">
        <f t="shared" si="5"/>
        <v>9.2365551791421279</v>
      </c>
      <c r="N35" s="103">
        <f t="shared" si="3"/>
        <v>288.64234934819149</v>
      </c>
      <c r="P35" s="54"/>
      <c r="Q35" s="54"/>
      <c r="R35" s="54"/>
    </row>
    <row r="36" spans="1:18">
      <c r="A36" s="102">
        <v>40413</v>
      </c>
      <c r="B36" t="s">
        <v>109</v>
      </c>
      <c r="C36">
        <v>2.52</v>
      </c>
      <c r="D36">
        <v>346.41500000000002</v>
      </c>
      <c r="E36">
        <v>29.21</v>
      </c>
      <c r="F36">
        <v>5451</v>
      </c>
      <c r="G36">
        <v>18</v>
      </c>
      <c r="I36" s="103">
        <f t="shared" si="0"/>
        <v>117.21361233750142</v>
      </c>
      <c r="J36" s="104">
        <f t="shared" si="1"/>
        <v>24.497644978537796</v>
      </c>
      <c r="K36" s="76">
        <f t="shared" si="4"/>
        <v>245.39219880113578</v>
      </c>
      <c r="L36" s="76">
        <f t="shared" si="2"/>
        <v>184.05979418335741</v>
      </c>
      <c r="M36" s="103">
        <f t="shared" si="5"/>
        <v>9.2039498769983155</v>
      </c>
      <c r="N36" s="103">
        <f t="shared" si="3"/>
        <v>287.62343365619734</v>
      </c>
      <c r="P36" s="54"/>
      <c r="Q36" s="54"/>
      <c r="R36" s="54"/>
    </row>
    <row r="37" spans="1:18">
      <c r="A37" s="102">
        <v>40413</v>
      </c>
      <c r="B37" t="s">
        <v>110</v>
      </c>
      <c r="C37">
        <v>2.6869999999999998</v>
      </c>
      <c r="D37">
        <v>345.49799999999999</v>
      </c>
      <c r="E37">
        <v>29.24</v>
      </c>
      <c r="F37">
        <v>5464</v>
      </c>
      <c r="G37">
        <v>18</v>
      </c>
      <c r="I37" s="103">
        <f t="shared" si="0"/>
        <v>116.90330458227504</v>
      </c>
      <c r="J37" s="104">
        <f t="shared" si="1"/>
        <v>24.432790657695481</v>
      </c>
      <c r="K37" s="76">
        <f t="shared" ref="K37:K42" si="6">($B$9-EXP(52.57-6690.9/(273.15+G37)-4.681*LN(273.15+G37)))*I37/100*0.2095</f>
        <v>244.74255495140281</v>
      </c>
      <c r="L37" s="76">
        <f t="shared" si="2"/>
        <v>183.57251987774171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9.1795836197983931</v>
      </c>
      <c r="N37" s="103">
        <f t="shared" si="3"/>
        <v>286.8619881186998</v>
      </c>
      <c r="P37" s="54"/>
      <c r="Q37" s="54"/>
      <c r="R37" s="54"/>
    </row>
    <row r="38" spans="1:18">
      <c r="A38" s="102">
        <v>40413</v>
      </c>
      <c r="B38" t="s">
        <v>111</v>
      </c>
      <c r="C38">
        <v>2.8540000000000001</v>
      </c>
      <c r="D38">
        <v>347.02699999999999</v>
      </c>
      <c r="E38">
        <v>29.19</v>
      </c>
      <c r="F38">
        <v>5453</v>
      </c>
      <c r="G38">
        <v>18</v>
      </c>
      <c r="I38" s="103">
        <f t="shared" si="0"/>
        <v>117.42101565859093</v>
      </c>
      <c r="J38" s="104">
        <f t="shared" si="1"/>
        <v>24.540992272645504</v>
      </c>
      <c r="K38" s="76">
        <f t="shared" si="6"/>
        <v>245.8264073882261</v>
      </c>
      <c r="L38" s="76">
        <f t="shared" si="2"/>
        <v>184.38547830682563</v>
      </c>
      <c r="M38" s="103">
        <f t="shared" si="7"/>
        <v>9.2202357821381913</v>
      </c>
      <c r="N38" s="103">
        <f t="shared" si="3"/>
        <v>288.1323681918185</v>
      </c>
      <c r="P38" s="54"/>
      <c r="Q38" s="54"/>
      <c r="R38" s="54"/>
    </row>
    <row r="39" spans="1:18">
      <c r="A39" s="102">
        <v>40413</v>
      </c>
      <c r="B39" t="s">
        <v>112</v>
      </c>
      <c r="C39">
        <v>3.0209999999999999</v>
      </c>
      <c r="D39">
        <v>348.68900000000002</v>
      </c>
      <c r="E39">
        <v>29.18</v>
      </c>
      <c r="F39">
        <v>5467</v>
      </c>
      <c r="G39">
        <v>17.899999999999999</v>
      </c>
      <c r="I39" s="103">
        <f t="shared" si="0"/>
        <v>117.74311284504718</v>
      </c>
      <c r="J39" s="104">
        <f t="shared" si="1"/>
        <v>24.608310584614859</v>
      </c>
      <c r="K39" s="76">
        <f t="shared" si="6"/>
        <v>246.53272867470881</v>
      </c>
      <c r="L39" s="76">
        <f t="shared" si="2"/>
        <v>184.91526430349739</v>
      </c>
      <c r="M39" s="103">
        <f t="shared" si="7"/>
        <v>9.2629747482587508</v>
      </c>
      <c r="N39" s="103">
        <f t="shared" si="3"/>
        <v>289.46796088308594</v>
      </c>
      <c r="P39" s="54"/>
      <c r="Q39" s="54"/>
      <c r="R39" s="54"/>
    </row>
    <row r="40" spans="1:18">
      <c r="A40" s="102">
        <v>40413</v>
      </c>
      <c r="B40" t="s">
        <v>113</v>
      </c>
      <c r="C40">
        <v>3.1880000000000002</v>
      </c>
      <c r="D40">
        <v>347.76600000000002</v>
      </c>
      <c r="E40">
        <v>29.21</v>
      </c>
      <c r="F40">
        <v>5455</v>
      </c>
      <c r="G40">
        <v>17.899999999999999</v>
      </c>
      <c r="I40" s="103">
        <f t="shared" si="0"/>
        <v>117.43128723225277</v>
      </c>
      <c r="J40" s="104">
        <f t="shared" si="1"/>
        <v>24.543139031540829</v>
      </c>
      <c r="K40" s="76">
        <f t="shared" si="6"/>
        <v>245.87982238290695</v>
      </c>
      <c r="L40" s="76">
        <f t="shared" si="2"/>
        <v>184.42554295833168</v>
      </c>
      <c r="M40" s="103">
        <f t="shared" si="7"/>
        <v>9.2384430987432857</v>
      </c>
      <c r="N40" s="103">
        <f t="shared" si="3"/>
        <v>288.70134683572769</v>
      </c>
      <c r="P40" s="54"/>
      <c r="Q40" s="54"/>
      <c r="R40" s="54"/>
    </row>
    <row r="41" spans="1:18">
      <c r="A41" s="102">
        <v>40413</v>
      </c>
      <c r="B41" t="s">
        <v>114</v>
      </c>
      <c r="C41">
        <v>3.355</v>
      </c>
      <c r="D41">
        <v>350.54399999999998</v>
      </c>
      <c r="E41">
        <v>29.12</v>
      </c>
      <c r="F41">
        <v>5450</v>
      </c>
      <c r="G41">
        <v>17.899999999999999</v>
      </c>
      <c r="I41" s="103">
        <f t="shared" si="0"/>
        <v>118.36965603647801</v>
      </c>
      <c r="J41" s="104">
        <f t="shared" si="1"/>
        <v>24.739258111623904</v>
      </c>
      <c r="K41" s="76">
        <f t="shared" si="6"/>
        <v>247.84459651040362</v>
      </c>
      <c r="L41" s="76">
        <f t="shared" si="2"/>
        <v>185.89924881895232</v>
      </c>
      <c r="M41" s="103">
        <f t="shared" si="7"/>
        <v>9.3122655612896157</v>
      </c>
      <c r="N41" s="103">
        <f t="shared" si="3"/>
        <v>291.0082987903005</v>
      </c>
      <c r="P41" s="54"/>
      <c r="Q41" s="54"/>
      <c r="R41" s="54"/>
    </row>
    <row r="42" spans="1:18">
      <c r="A42" s="102">
        <v>40413</v>
      </c>
      <c r="B42" t="s">
        <v>115</v>
      </c>
      <c r="C42">
        <v>3.5219999999999998</v>
      </c>
      <c r="D42">
        <v>348.38099999999997</v>
      </c>
      <c r="E42">
        <v>29.19</v>
      </c>
      <c r="F42">
        <v>5458</v>
      </c>
      <c r="G42">
        <v>17.899999999999999</v>
      </c>
      <c r="I42" s="103">
        <f t="shared" si="0"/>
        <v>117.63906420029738</v>
      </c>
      <c r="J42" s="104">
        <f t="shared" si="1"/>
        <v>24.586564417862149</v>
      </c>
      <c r="K42" s="76">
        <f t="shared" si="6"/>
        <v>246.31486967909325</v>
      </c>
      <c r="L42" s="76">
        <f t="shared" si="2"/>
        <v>184.75185616709413</v>
      </c>
      <c r="M42" s="103">
        <f t="shared" si="7"/>
        <v>9.2547891317448059</v>
      </c>
      <c r="N42" s="103">
        <f t="shared" si="3"/>
        <v>289.21216036702521</v>
      </c>
      <c r="P42" s="54"/>
      <c r="Q42" s="54"/>
      <c r="R42" s="54"/>
    </row>
    <row r="43" spans="1:18" ht="24">
      <c r="A43" s="102">
        <v>40413</v>
      </c>
      <c r="B43" t="s">
        <v>116</v>
      </c>
      <c r="C43">
        <v>3.6890000000000001</v>
      </c>
      <c r="D43">
        <v>346.54</v>
      </c>
      <c r="E43">
        <v>29.25</v>
      </c>
      <c r="F43">
        <v>5454</v>
      </c>
      <c r="G43">
        <v>17.899999999999999</v>
      </c>
      <c r="I43" s="103">
        <f t="shared" ref="I43:I106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117.01701056966485</v>
      </c>
      <c r="J43" s="104">
        <f t="shared" si="1"/>
        <v>24.456555209059953</v>
      </c>
      <c r="K43" s="76">
        <f t="shared" ref="K43:K106" si="9">($B$9-EXP(52.57-6690.9/(273.15+G43)-4.681*LN(273.15+G43)))*I43/100*0.2095</f>
        <v>245.01240216964604</v>
      </c>
      <c r="L43" s="76">
        <f t="shared" si="2"/>
        <v>183.77492249564665</v>
      </c>
      <c r="M43" s="103">
        <f t="shared" ref="M43:M106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9.2058515171923965</v>
      </c>
      <c r="N43" s="103">
        <f t="shared" si="3"/>
        <v>287.68285991226242</v>
      </c>
      <c r="P43" s="54"/>
      <c r="Q43" s="111" t="s">
        <v>81</v>
      </c>
      <c r="R43" s="111" t="s">
        <v>82</v>
      </c>
    </row>
    <row r="44" spans="1:18" ht="24">
      <c r="A44" s="102">
        <v>40413</v>
      </c>
      <c r="B44" t="s">
        <v>117</v>
      </c>
      <c r="C44">
        <v>3.8559999999999999</v>
      </c>
      <c r="D44">
        <v>349.30599999999998</v>
      </c>
      <c r="E44">
        <v>29.16</v>
      </c>
      <c r="F44">
        <v>5451</v>
      </c>
      <c r="G44">
        <v>17.899999999999999</v>
      </c>
      <c r="I44" s="103">
        <f t="shared" si="8"/>
        <v>117.95153117495859</v>
      </c>
      <c r="J44" s="104">
        <f t="shared" si="1"/>
        <v>24.651870015566342</v>
      </c>
      <c r="K44" s="76">
        <f t="shared" si="9"/>
        <v>246.96911886635002</v>
      </c>
      <c r="L44" s="76">
        <f t="shared" si="2"/>
        <v>185.2425847694679</v>
      </c>
      <c r="M44" s="103">
        <f t="shared" si="10"/>
        <v>9.2793712378741109</v>
      </c>
      <c r="N44" s="103">
        <f t="shared" si="3"/>
        <v>289.98035118356597</v>
      </c>
      <c r="P44" s="111" t="s">
        <v>88</v>
      </c>
      <c r="Q44" s="54">
        <f>0.2305*80+290.77</f>
        <v>309.20999999999998</v>
      </c>
      <c r="R44" s="111" t="s">
        <v>79</v>
      </c>
    </row>
    <row r="45" spans="1:18" ht="24">
      <c r="A45" s="102">
        <v>40413</v>
      </c>
      <c r="B45" t="s">
        <v>118</v>
      </c>
      <c r="C45">
        <v>4.0220000000000002</v>
      </c>
      <c r="D45">
        <v>350.23399999999998</v>
      </c>
      <c r="E45">
        <v>29.13</v>
      </c>
      <c r="F45">
        <v>5455</v>
      </c>
      <c r="G45">
        <v>17.899999999999999</v>
      </c>
      <c r="I45" s="103">
        <f t="shared" si="8"/>
        <v>118.26496343433803</v>
      </c>
      <c r="J45" s="104">
        <f t="shared" si="1"/>
        <v>24.717377357776645</v>
      </c>
      <c r="K45" s="76">
        <f t="shared" si="9"/>
        <v>247.62538918477779</v>
      </c>
      <c r="L45" s="76">
        <f t="shared" si="2"/>
        <v>185.73482934907801</v>
      </c>
      <c r="M45" s="103">
        <f t="shared" si="10"/>
        <v>9.3040292839692764</v>
      </c>
      <c r="N45" s="103">
        <f t="shared" si="3"/>
        <v>290.75091512403986</v>
      </c>
      <c r="P45" s="111" t="s">
        <v>83</v>
      </c>
      <c r="Q45" s="54">
        <f>0.2305*20+290.77</f>
        <v>295.38</v>
      </c>
      <c r="R45" s="111" t="s">
        <v>80</v>
      </c>
    </row>
    <row r="46" spans="1:18" ht="39" customHeight="1">
      <c r="A46" s="102">
        <v>40413</v>
      </c>
      <c r="B46" t="s">
        <v>119</v>
      </c>
      <c r="C46">
        <v>4.1890000000000001</v>
      </c>
      <c r="D46">
        <v>351.16399999999999</v>
      </c>
      <c r="E46">
        <v>29.1</v>
      </c>
      <c r="F46">
        <v>5449</v>
      </c>
      <c r="G46">
        <v>17.899999999999999</v>
      </c>
      <c r="I46" s="103">
        <f t="shared" si="8"/>
        <v>118.57936488465445</v>
      </c>
      <c r="J46" s="104">
        <f t="shared" si="1"/>
        <v>24.783087260892781</v>
      </c>
      <c r="K46" s="76">
        <f t="shared" si="9"/>
        <v>248.28368881329021</v>
      </c>
      <c r="L46" s="76">
        <f t="shared" si="2"/>
        <v>186.22859604063109</v>
      </c>
      <c r="M46" s="103">
        <f t="shared" si="10"/>
        <v>9.3287635773366482</v>
      </c>
      <c r="N46" s="103">
        <f t="shared" si="3"/>
        <v>291.52386179177023</v>
      </c>
      <c r="P46" s="111" t="s">
        <v>89</v>
      </c>
      <c r="Q46" s="112">
        <f>Q44-Q45</f>
        <v>13.829999999999984</v>
      </c>
      <c r="R46" s="111" t="s">
        <v>90</v>
      </c>
    </row>
    <row r="47" spans="1:18" ht="40.5" customHeight="1">
      <c r="A47" s="102">
        <v>40413</v>
      </c>
      <c r="B47" t="s">
        <v>120</v>
      </c>
      <c r="C47">
        <v>4.3559999999999999</v>
      </c>
      <c r="D47">
        <v>346.23399999999998</v>
      </c>
      <c r="E47">
        <v>29.26</v>
      </c>
      <c r="F47">
        <v>5445</v>
      </c>
      <c r="G47">
        <v>17.899999999999999</v>
      </c>
      <c r="I47" s="103">
        <f t="shared" si="8"/>
        <v>116.91370666931806</v>
      </c>
      <c r="J47" s="104">
        <f t="shared" si="1"/>
        <v>24.434964693887473</v>
      </c>
      <c r="K47" s="76">
        <f t="shared" si="9"/>
        <v>244.79610253377055</v>
      </c>
      <c r="L47" s="76">
        <f t="shared" si="2"/>
        <v>183.61268397846607</v>
      </c>
      <c r="M47" s="103">
        <f t="shared" si="10"/>
        <v>9.1977244905053368</v>
      </c>
      <c r="N47" s="103">
        <f t="shared" si="3"/>
        <v>287.4288903282918</v>
      </c>
      <c r="P47" s="110" t="s">
        <v>85</v>
      </c>
      <c r="Q47" s="54"/>
      <c r="R47" s="54"/>
    </row>
    <row r="48" spans="1:18">
      <c r="A48" s="102">
        <v>40413</v>
      </c>
      <c r="B48" t="s">
        <v>121</v>
      </c>
      <c r="C48">
        <v>4.5229999999999997</v>
      </c>
      <c r="D48">
        <v>350.23399999999998</v>
      </c>
      <c r="E48">
        <v>29.13</v>
      </c>
      <c r="F48">
        <v>5446</v>
      </c>
      <c r="G48">
        <v>17.899999999999999</v>
      </c>
      <c r="I48" s="103">
        <f t="shared" si="8"/>
        <v>118.26496343433803</v>
      </c>
      <c r="J48" s="104">
        <f t="shared" si="1"/>
        <v>24.717377357776645</v>
      </c>
      <c r="K48" s="76">
        <f t="shared" si="9"/>
        <v>247.62538918477779</v>
      </c>
      <c r="L48" s="76">
        <f t="shared" si="2"/>
        <v>185.73482934907801</v>
      </c>
      <c r="M48" s="103">
        <f t="shared" si="10"/>
        <v>9.3040292839692764</v>
      </c>
      <c r="N48" s="103">
        <f t="shared" si="3"/>
        <v>290.75091512403986</v>
      </c>
    </row>
    <row r="49" spans="1:14">
      <c r="A49" s="102">
        <v>40413</v>
      </c>
      <c r="B49" t="s">
        <v>122</v>
      </c>
      <c r="C49">
        <v>4.6900000000000004</v>
      </c>
      <c r="D49">
        <v>349.30599999999998</v>
      </c>
      <c r="E49">
        <v>29.16</v>
      </c>
      <c r="F49">
        <v>5440</v>
      </c>
      <c r="G49">
        <v>17.899999999999999</v>
      </c>
      <c r="I49" s="103">
        <f t="shared" si="8"/>
        <v>117.95153117495859</v>
      </c>
      <c r="J49" s="104">
        <f t="shared" si="1"/>
        <v>24.651870015566342</v>
      </c>
      <c r="K49" s="76">
        <f t="shared" si="9"/>
        <v>246.96911886635002</v>
      </c>
      <c r="L49" s="76">
        <f t="shared" si="2"/>
        <v>185.2425847694679</v>
      </c>
      <c r="M49" s="103">
        <f t="shared" si="10"/>
        <v>9.2793712378741109</v>
      </c>
      <c r="N49" s="103">
        <f t="shared" si="3"/>
        <v>289.98035118356597</v>
      </c>
    </row>
    <row r="50" spans="1:14">
      <c r="A50" s="102">
        <v>40413</v>
      </c>
      <c r="B50" t="s">
        <v>123</v>
      </c>
      <c r="C50">
        <v>4.8570000000000002</v>
      </c>
      <c r="D50">
        <v>350.23399999999998</v>
      </c>
      <c r="E50">
        <v>29.13</v>
      </c>
      <c r="F50">
        <v>5435</v>
      </c>
      <c r="G50">
        <v>17.899999999999999</v>
      </c>
      <c r="I50" s="103">
        <f t="shared" si="8"/>
        <v>118.26496343433803</v>
      </c>
      <c r="J50" s="104">
        <f t="shared" si="1"/>
        <v>24.717377357776645</v>
      </c>
      <c r="K50" s="76">
        <f t="shared" si="9"/>
        <v>247.62538918477779</v>
      </c>
      <c r="L50" s="76">
        <f t="shared" si="2"/>
        <v>185.73482934907801</v>
      </c>
      <c r="M50" s="103">
        <f t="shared" si="10"/>
        <v>9.3040292839692764</v>
      </c>
      <c r="N50" s="103">
        <f t="shared" si="3"/>
        <v>290.75091512403986</v>
      </c>
    </row>
    <row r="51" spans="1:14">
      <c r="A51" s="102">
        <v>40413</v>
      </c>
      <c r="B51" t="s">
        <v>124</v>
      </c>
      <c r="C51">
        <v>5.024</v>
      </c>
      <c r="D51">
        <v>353.66</v>
      </c>
      <c r="E51">
        <v>29.02</v>
      </c>
      <c r="F51">
        <v>5441</v>
      </c>
      <c r="G51">
        <v>17.899999999999999</v>
      </c>
      <c r="I51" s="103">
        <f t="shared" si="8"/>
        <v>119.42253691961415</v>
      </c>
      <c r="J51" s="104">
        <f t="shared" si="1"/>
        <v>24.959310216199356</v>
      </c>
      <c r="K51" s="76">
        <f t="shared" si="9"/>
        <v>250.04913816738011</v>
      </c>
      <c r="L51" s="76">
        <f t="shared" si="2"/>
        <v>187.55279561316217</v>
      </c>
      <c r="M51" s="103">
        <f t="shared" si="10"/>
        <v>9.3950968097402097</v>
      </c>
      <c r="N51" s="103">
        <f t="shared" si="3"/>
        <v>293.59677530438154</v>
      </c>
    </row>
    <row r="52" spans="1:14">
      <c r="A52" s="102">
        <v>40413</v>
      </c>
      <c r="B52" t="s">
        <v>125</v>
      </c>
      <c r="C52">
        <v>5.1909999999999998</v>
      </c>
      <c r="D52">
        <v>352.72199999999998</v>
      </c>
      <c r="E52">
        <v>29.05</v>
      </c>
      <c r="F52">
        <v>5431</v>
      </c>
      <c r="G52">
        <v>17.899999999999999</v>
      </c>
      <c r="I52" s="103">
        <f t="shared" si="8"/>
        <v>119.10553172599997</v>
      </c>
      <c r="J52" s="104">
        <f t="shared" si="1"/>
        <v>24.893056130733989</v>
      </c>
      <c r="K52" s="76">
        <f t="shared" si="9"/>
        <v>249.38538677252262</v>
      </c>
      <c r="L52" s="76">
        <f t="shared" si="2"/>
        <v>187.05493974927063</v>
      </c>
      <c r="M52" s="103">
        <f t="shared" si="10"/>
        <v>9.3701576771441548</v>
      </c>
      <c r="N52" s="103">
        <f t="shared" si="3"/>
        <v>292.81742741075482</v>
      </c>
    </row>
    <row r="53" spans="1:14">
      <c r="A53" s="102">
        <v>40413</v>
      </c>
      <c r="B53" t="s">
        <v>126</v>
      </c>
      <c r="C53">
        <v>5.3579999999999997</v>
      </c>
      <c r="D53">
        <v>352.09800000000001</v>
      </c>
      <c r="E53">
        <v>29.07</v>
      </c>
      <c r="F53">
        <v>5437</v>
      </c>
      <c r="G53">
        <v>17.899999999999999</v>
      </c>
      <c r="I53" s="103">
        <f t="shared" si="8"/>
        <v>118.89473945011289</v>
      </c>
      <c r="J53" s="104">
        <f t="shared" si="1"/>
        <v>24.849000545073594</v>
      </c>
      <c r="K53" s="76">
        <f t="shared" si="9"/>
        <v>248.94402596846118</v>
      </c>
      <c r="L53" s="76">
        <f t="shared" si="2"/>
        <v>186.72389100708148</v>
      </c>
      <c r="M53" s="103">
        <f t="shared" si="10"/>
        <v>9.3535744266975698</v>
      </c>
      <c r="N53" s="103">
        <f t="shared" si="3"/>
        <v>292.29920083429903</v>
      </c>
    </row>
    <row r="54" spans="1:14">
      <c r="A54" s="102">
        <v>40413</v>
      </c>
      <c r="B54" t="s">
        <v>127</v>
      </c>
      <c r="C54">
        <v>5.5250000000000004</v>
      </c>
      <c r="D54">
        <v>349.61500000000001</v>
      </c>
      <c r="E54">
        <v>29.15</v>
      </c>
      <c r="F54">
        <v>5427</v>
      </c>
      <c r="G54">
        <v>17.899999999999999</v>
      </c>
      <c r="I54" s="103">
        <f t="shared" si="8"/>
        <v>118.05590114836359</v>
      </c>
      <c r="J54" s="104">
        <f t="shared" si="1"/>
        <v>24.673683340007987</v>
      </c>
      <c r="K54" s="76">
        <f t="shared" si="9"/>
        <v>247.1876506659051</v>
      </c>
      <c r="L54" s="76">
        <f t="shared" si="2"/>
        <v>185.40649755172072</v>
      </c>
      <c r="M54" s="103">
        <f t="shared" si="10"/>
        <v>9.2875821336519309</v>
      </c>
      <c r="N54" s="103">
        <f t="shared" si="3"/>
        <v>290.23694167662285</v>
      </c>
    </row>
    <row r="55" spans="1:14">
      <c r="A55" s="102">
        <v>40413</v>
      </c>
      <c r="B55" t="s">
        <v>128</v>
      </c>
      <c r="C55">
        <v>5.6920000000000002</v>
      </c>
      <c r="D55">
        <v>351.16399999999999</v>
      </c>
      <c r="E55">
        <v>29.1</v>
      </c>
      <c r="F55">
        <v>5425</v>
      </c>
      <c r="G55">
        <v>17.899999999999999</v>
      </c>
      <c r="I55" s="103">
        <f t="shared" si="8"/>
        <v>118.57936488465445</v>
      </c>
      <c r="J55" s="104">
        <f t="shared" si="1"/>
        <v>24.783087260892781</v>
      </c>
      <c r="K55" s="76">
        <f t="shared" si="9"/>
        <v>248.28368881329021</v>
      </c>
      <c r="L55" s="76">
        <f t="shared" si="2"/>
        <v>186.22859604063109</v>
      </c>
      <c r="M55" s="103">
        <f t="shared" si="10"/>
        <v>9.3287635773366482</v>
      </c>
      <c r="N55" s="103">
        <f t="shared" si="3"/>
        <v>291.52386179177023</v>
      </c>
    </row>
    <row r="56" spans="1:14">
      <c r="A56" s="102">
        <v>40413</v>
      </c>
      <c r="B56" t="s">
        <v>129</v>
      </c>
      <c r="C56">
        <v>5.8579999999999997</v>
      </c>
      <c r="D56">
        <v>353.97399999999999</v>
      </c>
      <c r="E56">
        <v>29.01</v>
      </c>
      <c r="F56">
        <v>5434</v>
      </c>
      <c r="G56">
        <v>17.899999999999999</v>
      </c>
      <c r="I56" s="103">
        <f t="shared" si="8"/>
        <v>119.52842371373465</v>
      </c>
      <c r="J56" s="104">
        <f t="shared" si="1"/>
        <v>24.98144055617054</v>
      </c>
      <c r="K56" s="76">
        <f t="shared" si="9"/>
        <v>250.2708459144778</v>
      </c>
      <c r="L56" s="76">
        <f t="shared" si="2"/>
        <v>187.71909055855582</v>
      </c>
      <c r="M56" s="103">
        <f t="shared" si="10"/>
        <v>9.4034270354019274</v>
      </c>
      <c r="N56" s="103">
        <f t="shared" si="3"/>
        <v>293.85709485631025</v>
      </c>
    </row>
    <row r="57" spans="1:14">
      <c r="A57" s="102">
        <v>40413</v>
      </c>
      <c r="B57" t="s">
        <v>130</v>
      </c>
      <c r="C57">
        <v>6.0250000000000004</v>
      </c>
      <c r="D57">
        <v>351.16399999999999</v>
      </c>
      <c r="E57">
        <v>29.1</v>
      </c>
      <c r="F57">
        <v>5428</v>
      </c>
      <c r="G57">
        <v>17.899999999999999</v>
      </c>
      <c r="I57" s="103">
        <f t="shared" si="8"/>
        <v>118.57936488465445</v>
      </c>
      <c r="J57" s="104">
        <f t="shared" si="1"/>
        <v>24.783087260892781</v>
      </c>
      <c r="K57" s="76">
        <f t="shared" si="9"/>
        <v>248.28368881329021</v>
      </c>
      <c r="L57" s="76">
        <f t="shared" si="2"/>
        <v>186.22859604063109</v>
      </c>
      <c r="M57" s="103">
        <f t="shared" si="10"/>
        <v>9.3287635773366482</v>
      </c>
      <c r="N57" s="103">
        <f t="shared" si="3"/>
        <v>291.52386179177023</v>
      </c>
    </row>
    <row r="58" spans="1:14">
      <c r="A58" s="102">
        <v>40413</v>
      </c>
      <c r="B58" t="s">
        <v>131</v>
      </c>
      <c r="C58">
        <v>6.1920000000000002</v>
      </c>
      <c r="D58">
        <v>352.09800000000001</v>
      </c>
      <c r="E58">
        <v>29.07</v>
      </c>
      <c r="F58">
        <v>5417</v>
      </c>
      <c r="G58">
        <v>17.899999999999999</v>
      </c>
      <c r="I58" s="103">
        <f t="shared" si="8"/>
        <v>118.89473945011289</v>
      </c>
      <c r="J58" s="104">
        <f t="shared" si="1"/>
        <v>24.849000545073594</v>
      </c>
      <c r="K58" s="76">
        <f t="shared" si="9"/>
        <v>248.94402596846118</v>
      </c>
      <c r="L58" s="76">
        <f t="shared" si="2"/>
        <v>186.72389100708148</v>
      </c>
      <c r="M58" s="103">
        <f t="shared" si="10"/>
        <v>9.3535744266975698</v>
      </c>
      <c r="N58" s="103">
        <f t="shared" si="3"/>
        <v>292.29920083429903</v>
      </c>
    </row>
    <row r="59" spans="1:14">
      <c r="A59" s="102">
        <v>40413</v>
      </c>
      <c r="B59" t="s">
        <v>132</v>
      </c>
      <c r="C59">
        <v>6.359</v>
      </c>
      <c r="D59">
        <v>354.601</v>
      </c>
      <c r="E59">
        <v>28.99</v>
      </c>
      <c r="F59">
        <v>5424</v>
      </c>
      <c r="G59">
        <v>17.899999999999999</v>
      </c>
      <c r="I59" s="103">
        <f t="shared" si="8"/>
        <v>119.74052578151867</v>
      </c>
      <c r="J59" s="104">
        <f t="shared" si="1"/>
        <v>25.0257698883374</v>
      </c>
      <c r="K59" s="76">
        <f t="shared" si="9"/>
        <v>250.71494918527515</v>
      </c>
      <c r="L59" s="76">
        <f t="shared" si="2"/>
        <v>188.05219632564402</v>
      </c>
      <c r="M59" s="103">
        <f t="shared" si="10"/>
        <v>9.4201133285571164</v>
      </c>
      <c r="N59" s="103">
        <f t="shared" si="3"/>
        <v>294.37854151740987</v>
      </c>
    </row>
    <row r="60" spans="1:14">
      <c r="A60" s="102">
        <v>40413</v>
      </c>
      <c r="B60" t="s">
        <v>133</v>
      </c>
      <c r="C60">
        <v>6.5259999999999998</v>
      </c>
      <c r="D60">
        <v>352.59800000000001</v>
      </c>
      <c r="E60">
        <v>29.01</v>
      </c>
      <c r="F60">
        <v>5408</v>
      </c>
      <c r="G60">
        <v>18</v>
      </c>
      <c r="I60" s="103">
        <f t="shared" si="8"/>
        <v>119.30697777215869</v>
      </c>
      <c r="J60" s="104">
        <f t="shared" si="1"/>
        <v>24.935158354381166</v>
      </c>
      <c r="K60" s="76">
        <f t="shared" si="9"/>
        <v>249.77475758983456</v>
      </c>
      <c r="L60" s="76">
        <f t="shared" si="2"/>
        <v>187.34699268675428</v>
      </c>
      <c r="M60" s="103">
        <f t="shared" si="10"/>
        <v>9.3683269501948043</v>
      </c>
      <c r="N60" s="103">
        <f t="shared" si="3"/>
        <v>292.76021719358761</v>
      </c>
    </row>
    <row r="61" spans="1:14">
      <c r="A61" s="102">
        <v>40413</v>
      </c>
      <c r="B61" t="s">
        <v>134</v>
      </c>
      <c r="C61">
        <v>6.6929999999999996</v>
      </c>
      <c r="D61">
        <v>353.85</v>
      </c>
      <c r="E61">
        <v>28.97</v>
      </c>
      <c r="F61">
        <v>5424</v>
      </c>
      <c r="G61">
        <v>18</v>
      </c>
      <c r="I61" s="103">
        <f t="shared" si="8"/>
        <v>119.73085735198052</v>
      </c>
      <c r="J61" s="104">
        <f t="shared" si="1"/>
        <v>25.023749186563929</v>
      </c>
      <c r="K61" s="76">
        <f t="shared" si="9"/>
        <v>250.66216938480491</v>
      </c>
      <c r="L61" s="76">
        <f t="shared" si="2"/>
        <v>188.01260811029306</v>
      </c>
      <c r="M61" s="103">
        <f t="shared" si="10"/>
        <v>9.4016111936266142</v>
      </c>
      <c r="N61" s="103">
        <f t="shared" si="3"/>
        <v>293.80034980083167</v>
      </c>
    </row>
    <row r="62" spans="1:14">
      <c r="A62" s="102">
        <v>40413</v>
      </c>
      <c r="B62" t="s">
        <v>135</v>
      </c>
      <c r="C62">
        <v>6.86</v>
      </c>
      <c r="D62">
        <v>352.59800000000001</v>
      </c>
      <c r="E62">
        <v>29.01</v>
      </c>
      <c r="F62">
        <v>5420</v>
      </c>
      <c r="G62">
        <v>18</v>
      </c>
      <c r="I62" s="103">
        <f t="shared" si="8"/>
        <v>119.30697777215869</v>
      </c>
      <c r="J62" s="104">
        <f t="shared" si="1"/>
        <v>24.935158354381166</v>
      </c>
      <c r="K62" s="76">
        <f t="shared" si="9"/>
        <v>249.77475758983456</v>
      </c>
      <c r="L62" s="76">
        <f t="shared" si="2"/>
        <v>187.34699268675428</v>
      </c>
      <c r="M62" s="103">
        <f t="shared" si="10"/>
        <v>9.3683269501948043</v>
      </c>
      <c r="N62" s="103">
        <f t="shared" si="3"/>
        <v>292.76021719358761</v>
      </c>
    </row>
    <row r="63" spans="1:14">
      <c r="A63" s="102">
        <v>40413</v>
      </c>
      <c r="B63" t="s">
        <v>136</v>
      </c>
      <c r="C63">
        <v>7.0270000000000001</v>
      </c>
      <c r="D63">
        <v>352.59800000000001</v>
      </c>
      <c r="E63">
        <v>29.01</v>
      </c>
      <c r="F63">
        <v>5409</v>
      </c>
      <c r="G63">
        <v>18</v>
      </c>
      <c r="I63" s="103">
        <f t="shared" si="8"/>
        <v>119.30697777215869</v>
      </c>
      <c r="J63" s="104">
        <f t="shared" si="1"/>
        <v>24.935158354381166</v>
      </c>
      <c r="K63" s="76">
        <f t="shared" si="9"/>
        <v>249.77475758983456</v>
      </c>
      <c r="L63" s="76">
        <f t="shared" si="2"/>
        <v>187.34699268675428</v>
      </c>
      <c r="M63" s="103">
        <f t="shared" si="10"/>
        <v>9.3683269501948043</v>
      </c>
      <c r="N63" s="103">
        <f t="shared" si="3"/>
        <v>292.76021719358761</v>
      </c>
    </row>
    <row r="64" spans="1:14">
      <c r="A64" s="102">
        <v>40413</v>
      </c>
      <c r="B64" t="s">
        <v>137</v>
      </c>
      <c r="C64">
        <v>7.194</v>
      </c>
      <c r="D64">
        <v>354.16399999999999</v>
      </c>
      <c r="E64">
        <v>28.96</v>
      </c>
      <c r="F64">
        <v>5406</v>
      </c>
      <c r="G64">
        <v>18</v>
      </c>
      <c r="I64" s="103">
        <f t="shared" si="8"/>
        <v>119.83710147754088</v>
      </c>
      <c r="J64" s="104">
        <f t="shared" si="1"/>
        <v>25.045954208806041</v>
      </c>
      <c r="K64" s="76">
        <f t="shared" si="9"/>
        <v>250.88459644818974</v>
      </c>
      <c r="L64" s="76">
        <f t="shared" si="2"/>
        <v>188.17944258876233</v>
      </c>
      <c r="M64" s="103">
        <f t="shared" si="10"/>
        <v>9.4099537878601858</v>
      </c>
      <c r="N64" s="103">
        <f t="shared" si="3"/>
        <v>294.06105587063081</v>
      </c>
    </row>
    <row r="65" spans="1:14">
      <c r="A65" s="102">
        <v>40413</v>
      </c>
      <c r="B65" t="s">
        <v>138</v>
      </c>
      <c r="C65">
        <v>7.36</v>
      </c>
      <c r="D65">
        <v>354.47800000000001</v>
      </c>
      <c r="E65">
        <v>28.95</v>
      </c>
      <c r="F65">
        <v>5394</v>
      </c>
      <c r="G65">
        <v>18</v>
      </c>
      <c r="I65" s="103">
        <f t="shared" si="8"/>
        <v>119.94345559195128</v>
      </c>
      <c r="J65" s="104">
        <f t="shared" si="1"/>
        <v>25.068182218717816</v>
      </c>
      <c r="K65" s="76">
        <f t="shared" si="9"/>
        <v>251.10725377839444</v>
      </c>
      <c r="L65" s="76">
        <f t="shared" si="2"/>
        <v>188.34644978202729</v>
      </c>
      <c r="M65" s="103">
        <f t="shared" si="10"/>
        <v>9.418305018734527</v>
      </c>
      <c r="N65" s="103">
        <f t="shared" si="3"/>
        <v>294.32203183545397</v>
      </c>
    </row>
    <row r="66" spans="1:14">
      <c r="A66" s="102">
        <v>40413</v>
      </c>
      <c r="B66" t="s">
        <v>139</v>
      </c>
      <c r="C66">
        <v>7.5270000000000001</v>
      </c>
      <c r="D66">
        <v>353.53699999999998</v>
      </c>
      <c r="E66">
        <v>28.98</v>
      </c>
      <c r="F66">
        <v>5405</v>
      </c>
      <c r="G66">
        <v>18</v>
      </c>
      <c r="I66" s="103">
        <f t="shared" si="8"/>
        <v>119.62472306679561</v>
      </c>
      <c r="J66" s="104">
        <f t="shared" si="1"/>
        <v>25.001567120960281</v>
      </c>
      <c r="K66" s="76">
        <f t="shared" si="9"/>
        <v>250.43997227740135</v>
      </c>
      <c r="L66" s="76">
        <f t="shared" si="2"/>
        <v>187.84594611347066</v>
      </c>
      <c r="M66" s="103">
        <f t="shared" si="10"/>
        <v>9.3932772243751579</v>
      </c>
      <c r="N66" s="103">
        <f t="shared" si="3"/>
        <v>293.53991326172371</v>
      </c>
    </row>
    <row r="67" spans="1:14">
      <c r="A67" s="102">
        <v>40413</v>
      </c>
      <c r="B67" t="s">
        <v>140</v>
      </c>
      <c r="C67">
        <v>7.694</v>
      </c>
      <c r="D67">
        <v>353.22300000000001</v>
      </c>
      <c r="E67">
        <v>28.99</v>
      </c>
      <c r="F67">
        <v>5407</v>
      </c>
      <c r="G67">
        <v>18</v>
      </c>
      <c r="I67" s="103">
        <f t="shared" si="8"/>
        <v>119.51869847373905</v>
      </c>
      <c r="J67" s="104">
        <f t="shared" si="1"/>
        <v>24.979407981011459</v>
      </c>
      <c r="K67" s="76">
        <f t="shared" si="9"/>
        <v>250.21800481561689</v>
      </c>
      <c r="L67" s="76">
        <f t="shared" si="2"/>
        <v>187.67945636550374</v>
      </c>
      <c r="M67" s="103">
        <f t="shared" si="10"/>
        <v>9.3849518684650253</v>
      </c>
      <c r="N67" s="103">
        <f t="shared" si="3"/>
        <v>293.27974588953202</v>
      </c>
    </row>
    <row r="68" spans="1:14">
      <c r="A68" s="102">
        <v>40413</v>
      </c>
      <c r="B68" t="s">
        <v>141</v>
      </c>
      <c r="C68">
        <v>7.8609999999999998</v>
      </c>
      <c r="D68">
        <v>356.05399999999997</v>
      </c>
      <c r="E68">
        <v>28.9</v>
      </c>
      <c r="F68">
        <v>5401</v>
      </c>
      <c r="G68">
        <v>18</v>
      </c>
      <c r="I68" s="103">
        <f t="shared" si="8"/>
        <v>120.47688120934032</v>
      </c>
      <c r="J68" s="104">
        <f t="shared" si="1"/>
        <v>25.179668172752127</v>
      </c>
      <c r="K68" s="76">
        <f t="shared" si="9"/>
        <v>252.22400534450983</v>
      </c>
      <c r="L68" s="76">
        <f t="shared" si="2"/>
        <v>189.18408465557809</v>
      </c>
      <c r="M68" s="103">
        <f t="shared" si="10"/>
        <v>9.4601911320250132</v>
      </c>
      <c r="N68" s="103">
        <f t="shared" si="3"/>
        <v>295.63097287578165</v>
      </c>
    </row>
    <row r="69" spans="1:14">
      <c r="A69" s="102">
        <v>40413</v>
      </c>
      <c r="B69" t="s">
        <v>142</v>
      </c>
      <c r="C69">
        <v>8.0280000000000005</v>
      </c>
      <c r="D69">
        <v>355.738</v>
      </c>
      <c r="E69">
        <v>28.91</v>
      </c>
      <c r="F69">
        <v>5403</v>
      </c>
      <c r="G69">
        <v>18</v>
      </c>
      <c r="I69" s="103">
        <f t="shared" si="8"/>
        <v>120.36997491557032</v>
      </c>
      <c r="J69" s="104">
        <f t="shared" si="1"/>
        <v>25.157324757354196</v>
      </c>
      <c r="K69" s="76">
        <f t="shared" si="9"/>
        <v>252.00019200089952</v>
      </c>
      <c r="L69" s="76">
        <f t="shared" si="2"/>
        <v>189.01621037855679</v>
      </c>
      <c r="M69" s="103">
        <f t="shared" si="10"/>
        <v>9.4517965424396184</v>
      </c>
      <c r="N69" s="103">
        <f t="shared" si="3"/>
        <v>295.36864195123809</v>
      </c>
    </row>
    <row r="70" spans="1:14">
      <c r="A70" s="102">
        <v>40413</v>
      </c>
      <c r="B70" t="s">
        <v>143</v>
      </c>
      <c r="C70">
        <v>8.1950000000000003</v>
      </c>
      <c r="D70">
        <v>353.10300000000001</v>
      </c>
      <c r="E70">
        <v>28.95</v>
      </c>
      <c r="F70">
        <v>5388</v>
      </c>
      <c r="G70">
        <v>18.100000000000001</v>
      </c>
      <c r="I70" s="103">
        <f t="shared" si="8"/>
        <v>119.72144784193996</v>
      </c>
      <c r="J70" s="104">
        <f t="shared" si="1"/>
        <v>25.021782598965451</v>
      </c>
      <c r="K70" s="76">
        <f t="shared" si="9"/>
        <v>250.60975705551166</v>
      </c>
      <c r="L70" s="76">
        <f t="shared" si="2"/>
        <v>187.9732955217531</v>
      </c>
      <c r="M70" s="103">
        <f t="shared" si="10"/>
        <v>9.3831836224217469</v>
      </c>
      <c r="N70" s="103">
        <f t="shared" si="3"/>
        <v>293.22448820067962</v>
      </c>
    </row>
    <row r="71" spans="1:14">
      <c r="A71" s="102">
        <v>40413</v>
      </c>
      <c r="B71" t="s">
        <v>144</v>
      </c>
      <c r="C71">
        <v>8.3620000000000001</v>
      </c>
      <c r="D71">
        <v>356.56599999999997</v>
      </c>
      <c r="E71">
        <v>28.84</v>
      </c>
      <c r="F71">
        <v>5387</v>
      </c>
      <c r="G71">
        <v>18.100000000000001</v>
      </c>
      <c r="I71" s="103">
        <f t="shared" si="8"/>
        <v>120.89653033309823</v>
      </c>
      <c r="J71" s="104">
        <f t="shared" si="1"/>
        <v>25.267374839617528</v>
      </c>
      <c r="K71" s="76">
        <f t="shared" si="9"/>
        <v>253.06952631939623</v>
      </c>
      <c r="L71" s="76">
        <f t="shared" si="2"/>
        <v>189.81827929328711</v>
      </c>
      <c r="M71" s="103">
        <f t="shared" si="10"/>
        <v>9.4752808613441122</v>
      </c>
      <c r="N71" s="103">
        <f t="shared" si="3"/>
        <v>296.1025269170035</v>
      </c>
    </row>
    <row r="72" spans="1:14">
      <c r="A72" s="102">
        <v>40413</v>
      </c>
      <c r="B72" t="s">
        <v>145</v>
      </c>
      <c r="C72">
        <v>8.5289999999999999</v>
      </c>
      <c r="D72">
        <v>350.608</v>
      </c>
      <c r="E72">
        <v>29.03</v>
      </c>
      <c r="F72">
        <v>5390</v>
      </c>
      <c r="G72">
        <v>18.100000000000001</v>
      </c>
      <c r="I72" s="103">
        <f t="shared" si="8"/>
        <v>118.87520937168053</v>
      </c>
      <c r="J72" s="104">
        <f t="shared" si="1"/>
        <v>24.844918758681228</v>
      </c>
      <c r="K72" s="76">
        <f t="shared" si="9"/>
        <v>248.83834832912595</v>
      </c>
      <c r="L72" s="76">
        <f t="shared" si="2"/>
        <v>186.64462604005786</v>
      </c>
      <c r="M72" s="103">
        <f t="shared" si="10"/>
        <v>9.3168595752444627</v>
      </c>
      <c r="N72" s="103">
        <f t="shared" si="3"/>
        <v>291.15186172638948</v>
      </c>
    </row>
    <row r="73" spans="1:14">
      <c r="A73" s="102">
        <v>40413</v>
      </c>
      <c r="B73" t="s">
        <v>146</v>
      </c>
      <c r="C73">
        <v>8.6959999999999997</v>
      </c>
      <c r="D73">
        <v>356.88299999999998</v>
      </c>
      <c r="E73">
        <v>28.83</v>
      </c>
      <c r="F73">
        <v>5391</v>
      </c>
      <c r="G73">
        <v>18.100000000000001</v>
      </c>
      <c r="I73" s="103">
        <f t="shared" si="8"/>
        <v>121.00402254223351</v>
      </c>
      <c r="J73" s="104">
        <f t="shared" si="1"/>
        <v>25.2898407113268</v>
      </c>
      <c r="K73" s="76">
        <f t="shared" si="9"/>
        <v>253.29453693280209</v>
      </c>
      <c r="L73" s="76">
        <f t="shared" si="2"/>
        <v>189.98705159898748</v>
      </c>
      <c r="M73" s="103">
        <f t="shared" si="10"/>
        <v>9.4837055768355913</v>
      </c>
      <c r="N73" s="103">
        <f t="shared" si="3"/>
        <v>296.36579927611223</v>
      </c>
    </row>
    <row r="74" spans="1:14">
      <c r="A74" s="102">
        <v>40413</v>
      </c>
      <c r="B74" t="s">
        <v>147</v>
      </c>
      <c r="C74">
        <v>8.8629999999999995</v>
      </c>
      <c r="D74">
        <v>354.358</v>
      </c>
      <c r="E74">
        <v>28.91</v>
      </c>
      <c r="F74">
        <v>5380</v>
      </c>
      <c r="G74">
        <v>18.100000000000001</v>
      </c>
      <c r="I74" s="103">
        <f t="shared" si="8"/>
        <v>120.14720093816148</v>
      </c>
      <c r="J74" s="104">
        <f t="shared" si="1"/>
        <v>25.110764996075744</v>
      </c>
      <c r="K74" s="76">
        <f t="shared" si="9"/>
        <v>251.50097481083461</v>
      </c>
      <c r="L74" s="76">
        <f t="shared" si="2"/>
        <v>188.64176565820688</v>
      </c>
      <c r="M74" s="103">
        <f t="shared" si="10"/>
        <v>9.4165520752067078</v>
      </c>
      <c r="N74" s="103">
        <f t="shared" si="3"/>
        <v>294.26725235020962</v>
      </c>
    </row>
    <row r="75" spans="1:14">
      <c r="A75" s="102">
        <v>40413</v>
      </c>
      <c r="B75" t="s">
        <v>148</v>
      </c>
      <c r="C75">
        <v>9.0289999999999999</v>
      </c>
      <c r="D75">
        <v>356.25</v>
      </c>
      <c r="E75">
        <v>28.85</v>
      </c>
      <c r="F75">
        <v>5380</v>
      </c>
      <c r="G75">
        <v>18.100000000000001</v>
      </c>
      <c r="I75" s="103">
        <f t="shared" si="8"/>
        <v>120.7891497135337</v>
      </c>
      <c r="J75" s="104">
        <f t="shared" si="1"/>
        <v>25.244932290128542</v>
      </c>
      <c r="K75" s="76">
        <f t="shared" si="9"/>
        <v>252.84474929350299</v>
      </c>
      <c r="L75" s="76">
        <f t="shared" si="2"/>
        <v>189.64968219311365</v>
      </c>
      <c r="M75" s="103">
        <f t="shared" si="10"/>
        <v>9.4668648916993607</v>
      </c>
      <c r="N75" s="103">
        <f t="shared" si="3"/>
        <v>295.83952786560502</v>
      </c>
    </row>
    <row r="76" spans="1:14">
      <c r="A76" s="102">
        <v>40413</v>
      </c>
      <c r="B76" t="s">
        <v>149</v>
      </c>
      <c r="C76">
        <v>9.1969999999999992</v>
      </c>
      <c r="D76">
        <v>358.791</v>
      </c>
      <c r="E76">
        <v>28.77</v>
      </c>
      <c r="F76">
        <v>5374</v>
      </c>
      <c r="G76">
        <v>18.100000000000001</v>
      </c>
      <c r="I76" s="103">
        <f t="shared" si="8"/>
        <v>121.65132766248858</v>
      </c>
      <c r="J76" s="104">
        <f t="shared" si="1"/>
        <v>25.425127481460112</v>
      </c>
      <c r="K76" s="76">
        <f t="shared" si="9"/>
        <v>254.64952371129542</v>
      </c>
      <c r="L76" s="76">
        <f t="shared" si="2"/>
        <v>191.00337807060754</v>
      </c>
      <c r="M76" s="103">
        <f t="shared" si="10"/>
        <v>9.5344381975361525</v>
      </c>
      <c r="N76" s="103">
        <f t="shared" si="3"/>
        <v>297.95119367300475</v>
      </c>
    </row>
    <row r="77" spans="1:14">
      <c r="A77" s="102">
        <v>40413</v>
      </c>
      <c r="B77" t="s">
        <v>150</v>
      </c>
      <c r="C77">
        <v>9.3629999999999995</v>
      </c>
      <c r="D77">
        <v>357.00299999999999</v>
      </c>
      <c r="E77">
        <v>28.87</v>
      </c>
      <c r="F77">
        <v>5374</v>
      </c>
      <c r="G77">
        <v>18</v>
      </c>
      <c r="I77" s="103">
        <f t="shared" si="8"/>
        <v>120.79826599817488</v>
      </c>
      <c r="J77" s="104">
        <f t="shared" si="1"/>
        <v>25.246837593618547</v>
      </c>
      <c r="K77" s="76">
        <f t="shared" si="9"/>
        <v>252.89683948399761</v>
      </c>
      <c r="L77" s="76">
        <f t="shared" si="2"/>
        <v>189.68875315701655</v>
      </c>
      <c r="M77" s="103">
        <f t="shared" si="10"/>
        <v>9.4854271897547715</v>
      </c>
      <c r="N77" s="103">
        <f t="shared" si="3"/>
        <v>296.41959967983661</v>
      </c>
    </row>
    <row r="78" spans="1:14">
      <c r="A78" s="102">
        <v>40413</v>
      </c>
      <c r="B78" t="s">
        <v>151</v>
      </c>
      <c r="C78">
        <v>9.5139999999999993</v>
      </c>
      <c r="D78">
        <v>355.738</v>
      </c>
      <c r="E78">
        <v>28.91</v>
      </c>
      <c r="F78">
        <v>5375</v>
      </c>
      <c r="G78">
        <v>18</v>
      </c>
      <c r="I78" s="103">
        <f t="shared" si="8"/>
        <v>120.36997491557032</v>
      </c>
      <c r="J78" s="104">
        <f t="shared" si="1"/>
        <v>25.157324757354196</v>
      </c>
      <c r="K78" s="76">
        <f t="shared" si="9"/>
        <v>252.00019200089952</v>
      </c>
      <c r="L78" s="76">
        <f t="shared" si="2"/>
        <v>189.01621037855679</v>
      </c>
      <c r="M78" s="103">
        <f t="shared" si="10"/>
        <v>9.4517965424396184</v>
      </c>
      <c r="N78" s="103">
        <f t="shared" si="3"/>
        <v>295.36864195123809</v>
      </c>
    </row>
    <row r="79" spans="1:14">
      <c r="A79" s="102">
        <v>40413</v>
      </c>
      <c r="B79" t="s">
        <v>152</v>
      </c>
      <c r="C79">
        <v>9.68</v>
      </c>
      <c r="D79">
        <v>357.637</v>
      </c>
      <c r="E79">
        <v>28.85</v>
      </c>
      <c r="F79">
        <v>5372</v>
      </c>
      <c r="G79">
        <v>18</v>
      </c>
      <c r="I79" s="103">
        <f t="shared" si="8"/>
        <v>121.01307895066437</v>
      </c>
      <c r="J79" s="104">
        <f t="shared" si="1"/>
        <v>25.291733500688853</v>
      </c>
      <c r="K79" s="76">
        <f t="shared" si="9"/>
        <v>253.34656048219171</v>
      </c>
      <c r="L79" s="76">
        <f t="shared" si="2"/>
        <v>190.02607257781287</v>
      </c>
      <c r="M79" s="103">
        <f t="shared" si="10"/>
        <v>9.5022949204578442</v>
      </c>
      <c r="N79" s="103">
        <f t="shared" si="3"/>
        <v>296.94671626430761</v>
      </c>
    </row>
    <row r="80" spans="1:14">
      <c r="A80" s="102">
        <v>40413</v>
      </c>
      <c r="B80" t="s">
        <v>153</v>
      </c>
      <c r="C80">
        <v>9.8469999999999995</v>
      </c>
      <c r="D80">
        <v>353.53699999999998</v>
      </c>
      <c r="E80">
        <v>28.98</v>
      </c>
      <c r="F80">
        <v>5375</v>
      </c>
      <c r="G80">
        <v>18</v>
      </c>
      <c r="I80" s="103">
        <f t="shared" si="8"/>
        <v>119.62472306679561</v>
      </c>
      <c r="J80" s="104">
        <f t="shared" si="1"/>
        <v>25.001567120960281</v>
      </c>
      <c r="K80" s="76">
        <f t="shared" si="9"/>
        <v>250.43997227740135</v>
      </c>
      <c r="L80" s="76">
        <f t="shared" si="2"/>
        <v>187.84594611347066</v>
      </c>
      <c r="M80" s="103">
        <f t="shared" si="10"/>
        <v>9.3932772243751579</v>
      </c>
      <c r="N80" s="103">
        <f t="shared" si="3"/>
        <v>293.53991326172371</v>
      </c>
    </row>
    <row r="81" spans="1:14">
      <c r="A81" s="102">
        <v>40413</v>
      </c>
      <c r="B81" t="s">
        <v>154</v>
      </c>
      <c r="C81">
        <v>10.013999999999999</v>
      </c>
      <c r="D81">
        <v>356.68599999999998</v>
      </c>
      <c r="E81">
        <v>28.88</v>
      </c>
      <c r="F81">
        <v>5377</v>
      </c>
      <c r="G81">
        <v>18</v>
      </c>
      <c r="I81" s="103">
        <f t="shared" si="8"/>
        <v>120.69102660044955</v>
      </c>
      <c r="J81" s="104">
        <f t="shared" si="1"/>
        <v>25.224424559493954</v>
      </c>
      <c r="K81" s="76">
        <f t="shared" si="9"/>
        <v>252.67232877162266</v>
      </c>
      <c r="L81" s="76">
        <f t="shared" si="2"/>
        <v>189.52035580896074</v>
      </c>
      <c r="M81" s="103">
        <f t="shared" si="10"/>
        <v>9.4770064438889996</v>
      </c>
      <c r="N81" s="103">
        <f t="shared" si="3"/>
        <v>296.15645137153126</v>
      </c>
    </row>
    <row r="82" spans="1:14">
      <c r="A82" s="102">
        <v>40413</v>
      </c>
      <c r="B82" t="s">
        <v>155</v>
      </c>
      <c r="C82">
        <v>10.180999999999999</v>
      </c>
      <c r="D82">
        <v>358.59199999999998</v>
      </c>
      <c r="E82">
        <v>28.82</v>
      </c>
      <c r="F82">
        <v>5371</v>
      </c>
      <c r="G82">
        <v>18</v>
      </c>
      <c r="I82" s="103">
        <f t="shared" si="8"/>
        <v>121.33613603703087</v>
      </c>
      <c r="J82" s="104">
        <f t="shared" si="1"/>
        <v>25.359252431739449</v>
      </c>
      <c r="K82" s="76">
        <f t="shared" si="9"/>
        <v>254.02289565505112</v>
      </c>
      <c r="L82" s="76">
        <f t="shared" si="2"/>
        <v>190.53336707748991</v>
      </c>
      <c r="M82" s="103">
        <f t="shared" si="10"/>
        <v>9.5276622917983396</v>
      </c>
      <c r="N82" s="103">
        <f t="shared" si="3"/>
        <v>297.73944661869814</v>
      </c>
    </row>
    <row r="83" spans="1:14">
      <c r="A83" s="102">
        <v>40413</v>
      </c>
      <c r="B83" t="s">
        <v>156</v>
      </c>
      <c r="C83">
        <v>10.348000000000001</v>
      </c>
      <c r="D83">
        <v>356.17599999999999</v>
      </c>
      <c r="E83">
        <v>28.94</v>
      </c>
      <c r="F83">
        <v>5373</v>
      </c>
      <c r="G83">
        <v>17.899999999999999</v>
      </c>
      <c r="I83" s="103">
        <f t="shared" si="8"/>
        <v>120.27270399539012</v>
      </c>
      <c r="J83" s="104">
        <f t="shared" si="1"/>
        <v>25.136995135036532</v>
      </c>
      <c r="K83" s="76">
        <f t="shared" si="9"/>
        <v>251.8292338685722</v>
      </c>
      <c r="L83" s="76">
        <f t="shared" si="2"/>
        <v>188.88798087980393</v>
      </c>
      <c r="M83" s="103">
        <f t="shared" si="10"/>
        <v>9.4619803493751586</v>
      </c>
      <c r="N83" s="103">
        <f t="shared" si="3"/>
        <v>295.68688591797371</v>
      </c>
    </row>
    <row r="84" spans="1:14">
      <c r="A84" s="102">
        <v>40413</v>
      </c>
      <c r="B84" t="s">
        <v>157</v>
      </c>
      <c r="C84">
        <v>10.515000000000001</v>
      </c>
      <c r="D84">
        <v>360.95100000000002</v>
      </c>
      <c r="E84">
        <v>28.79</v>
      </c>
      <c r="F84">
        <v>5361</v>
      </c>
      <c r="G84">
        <v>17.899999999999999</v>
      </c>
      <c r="I84" s="103">
        <f t="shared" si="8"/>
        <v>121.88588628770242</v>
      </c>
      <c r="J84" s="104">
        <f t="shared" si="1"/>
        <v>25.474150234129802</v>
      </c>
      <c r="K84" s="76">
        <f t="shared" si="9"/>
        <v>255.20694508041066</v>
      </c>
      <c r="L84" s="76">
        <f t="shared" si="2"/>
        <v>191.42147963607707</v>
      </c>
      <c r="M84" s="103">
        <f t="shared" si="10"/>
        <v>9.5888911000505903</v>
      </c>
      <c r="N84" s="103">
        <f t="shared" si="3"/>
        <v>299.65284687658095</v>
      </c>
    </row>
    <row r="85" spans="1:14">
      <c r="A85" s="102">
        <v>40413</v>
      </c>
      <c r="B85" t="s">
        <v>158</v>
      </c>
      <c r="C85">
        <v>10.682</v>
      </c>
      <c r="D85">
        <v>363.85199999999998</v>
      </c>
      <c r="E85">
        <v>28.7</v>
      </c>
      <c r="F85">
        <v>5368</v>
      </c>
      <c r="G85">
        <v>17.899999999999999</v>
      </c>
      <c r="I85" s="103">
        <f t="shared" si="8"/>
        <v>122.86593988349746</v>
      </c>
      <c r="J85" s="104">
        <f t="shared" ref="J85:J148" si="11">I85*20.9/100</f>
        <v>25.678981435650968</v>
      </c>
      <c r="K85" s="76">
        <f t="shared" si="9"/>
        <v>257.25899960301177</v>
      </c>
      <c r="L85" s="76">
        <f t="shared" ref="L85:L148" si="12">K85/1.33322</f>
        <v>192.96065135762422</v>
      </c>
      <c r="M85" s="103">
        <f t="shared" si="10"/>
        <v>9.6659929490711498</v>
      </c>
      <c r="N85" s="103">
        <f t="shared" ref="N85:N148" si="13">M85*31.25</f>
        <v>302.06227965847341</v>
      </c>
    </row>
    <row r="86" spans="1:14">
      <c r="A86" s="102">
        <v>40413</v>
      </c>
      <c r="B86" t="s">
        <v>159</v>
      </c>
      <c r="C86">
        <v>10.849</v>
      </c>
      <c r="D86">
        <v>359.99</v>
      </c>
      <c r="E86">
        <v>28.82</v>
      </c>
      <c r="F86">
        <v>5365</v>
      </c>
      <c r="G86">
        <v>17.899999999999999</v>
      </c>
      <c r="I86" s="103">
        <f t="shared" si="8"/>
        <v>121.56123675410763</v>
      </c>
      <c r="J86" s="104">
        <f t="shared" si="11"/>
        <v>25.406298481608491</v>
      </c>
      <c r="K86" s="76">
        <f t="shared" si="9"/>
        <v>254.52718782373421</v>
      </c>
      <c r="L86" s="76">
        <f t="shared" si="12"/>
        <v>190.91161835536084</v>
      </c>
      <c r="M86" s="103">
        <f t="shared" si="10"/>
        <v>9.5633505791737541</v>
      </c>
      <c r="N86" s="103">
        <f t="shared" si="13"/>
        <v>298.85470559917979</v>
      </c>
    </row>
    <row r="87" spans="1:14">
      <c r="A87" s="102">
        <v>40413</v>
      </c>
      <c r="B87" t="s">
        <v>160</v>
      </c>
      <c r="C87">
        <v>11.016</v>
      </c>
      <c r="D87">
        <v>358.714</v>
      </c>
      <c r="E87">
        <v>28.86</v>
      </c>
      <c r="F87">
        <v>5360</v>
      </c>
      <c r="G87">
        <v>17.899999999999999</v>
      </c>
      <c r="I87" s="103">
        <f t="shared" si="8"/>
        <v>121.12994208335435</v>
      </c>
      <c r="J87" s="104">
        <f t="shared" si="11"/>
        <v>25.316157895421057</v>
      </c>
      <c r="K87" s="76">
        <f t="shared" si="9"/>
        <v>253.62413498714415</v>
      </c>
      <c r="L87" s="76">
        <f t="shared" si="12"/>
        <v>190.23427115340613</v>
      </c>
      <c r="M87" s="103">
        <f t="shared" si="10"/>
        <v>9.5294201729893704</v>
      </c>
      <c r="N87" s="103">
        <f t="shared" si="13"/>
        <v>297.79438040591782</v>
      </c>
    </row>
    <row r="88" spans="1:14">
      <c r="A88" s="102">
        <v>40413</v>
      </c>
      <c r="B88" t="s">
        <v>161</v>
      </c>
      <c r="C88">
        <v>11.183</v>
      </c>
      <c r="D88">
        <v>361.27199999999999</v>
      </c>
      <c r="E88">
        <v>28.78</v>
      </c>
      <c r="F88">
        <v>5355</v>
      </c>
      <c r="G88">
        <v>17.899999999999999</v>
      </c>
      <c r="I88" s="103">
        <f t="shared" si="8"/>
        <v>121.99432809286401</v>
      </c>
      <c r="J88" s="104">
        <f t="shared" si="11"/>
        <v>25.496814571408578</v>
      </c>
      <c r="K88" s="76">
        <f t="shared" si="9"/>
        <v>255.43400255734423</v>
      </c>
      <c r="L88" s="76">
        <f t="shared" si="12"/>
        <v>191.59178721992186</v>
      </c>
      <c r="M88" s="103">
        <f t="shared" si="10"/>
        <v>9.5974223311230116</v>
      </c>
      <c r="N88" s="103">
        <f t="shared" si="13"/>
        <v>299.91944784759409</v>
      </c>
    </row>
    <row r="89" spans="1:14">
      <c r="A89" s="102">
        <v>40413</v>
      </c>
      <c r="B89" t="s">
        <v>162</v>
      </c>
      <c r="C89">
        <v>11.35</v>
      </c>
      <c r="D89">
        <v>361.27199999999999</v>
      </c>
      <c r="E89">
        <v>28.78</v>
      </c>
      <c r="F89">
        <v>5361</v>
      </c>
      <c r="G89">
        <v>17.899999999999999</v>
      </c>
      <c r="I89" s="103">
        <f t="shared" si="8"/>
        <v>121.99432809286401</v>
      </c>
      <c r="J89" s="104">
        <f t="shared" si="11"/>
        <v>25.496814571408578</v>
      </c>
      <c r="K89" s="76">
        <f t="shared" si="9"/>
        <v>255.43400255734423</v>
      </c>
      <c r="L89" s="76">
        <f t="shared" si="12"/>
        <v>191.59178721992186</v>
      </c>
      <c r="M89" s="103">
        <f t="shared" si="10"/>
        <v>9.5974223311230116</v>
      </c>
      <c r="N89" s="103">
        <f t="shared" si="13"/>
        <v>299.91944784759409</v>
      </c>
    </row>
    <row r="90" spans="1:14">
      <c r="A90" s="102">
        <v>40413</v>
      </c>
      <c r="B90" t="s">
        <v>163</v>
      </c>
      <c r="C90">
        <v>11.516999999999999</v>
      </c>
      <c r="D90">
        <v>361.27199999999999</v>
      </c>
      <c r="E90">
        <v>28.78</v>
      </c>
      <c r="F90">
        <v>5362</v>
      </c>
      <c r="G90">
        <v>17.899999999999999</v>
      </c>
      <c r="I90" s="103">
        <f t="shared" si="8"/>
        <v>121.99432809286401</v>
      </c>
      <c r="J90" s="104">
        <f t="shared" si="11"/>
        <v>25.496814571408578</v>
      </c>
      <c r="K90" s="76">
        <f t="shared" si="9"/>
        <v>255.43400255734423</v>
      </c>
      <c r="L90" s="76">
        <f t="shared" si="12"/>
        <v>191.59178721992186</v>
      </c>
      <c r="M90" s="103">
        <f t="shared" si="10"/>
        <v>9.5974223311230116</v>
      </c>
      <c r="N90" s="103">
        <f t="shared" si="13"/>
        <v>299.91944784759409</v>
      </c>
    </row>
    <row r="91" spans="1:14">
      <c r="A91" s="102">
        <v>40413</v>
      </c>
      <c r="B91" t="s">
        <v>164</v>
      </c>
      <c r="C91">
        <v>11.683</v>
      </c>
      <c r="D91">
        <v>362.55900000000003</v>
      </c>
      <c r="E91">
        <v>28.74</v>
      </c>
      <c r="F91">
        <v>5363</v>
      </c>
      <c r="G91">
        <v>17.899999999999999</v>
      </c>
      <c r="I91" s="103">
        <f t="shared" si="8"/>
        <v>122.4292258618606</v>
      </c>
      <c r="J91" s="104">
        <f t="shared" si="11"/>
        <v>25.587708205128866</v>
      </c>
      <c r="K91" s="76">
        <f t="shared" si="9"/>
        <v>256.34459962832852</v>
      </c>
      <c r="L91" s="76">
        <f t="shared" si="12"/>
        <v>192.27479307865806</v>
      </c>
      <c r="M91" s="103">
        <f t="shared" si="10"/>
        <v>9.6316361968426243</v>
      </c>
      <c r="N91" s="103">
        <f t="shared" si="13"/>
        <v>300.98863115133202</v>
      </c>
    </row>
    <row r="92" spans="1:14">
      <c r="A92" s="102">
        <v>40413</v>
      </c>
      <c r="B92" t="s">
        <v>165</v>
      </c>
      <c r="C92">
        <v>11.85</v>
      </c>
      <c r="D92">
        <v>363.20499999999998</v>
      </c>
      <c r="E92">
        <v>28.72</v>
      </c>
      <c r="F92">
        <v>5358</v>
      </c>
      <c r="G92">
        <v>17.899999999999999</v>
      </c>
      <c r="I92" s="103">
        <f t="shared" si="8"/>
        <v>122.64735522483831</v>
      </c>
      <c r="J92" s="104">
        <f t="shared" si="11"/>
        <v>25.633297241991205</v>
      </c>
      <c r="K92" s="76">
        <f t="shared" si="9"/>
        <v>256.80132296236962</v>
      </c>
      <c r="L92" s="76">
        <f t="shared" si="12"/>
        <v>192.61736469777651</v>
      </c>
      <c r="M92" s="103">
        <f t="shared" si="10"/>
        <v>9.6487966636613951</v>
      </c>
      <c r="N92" s="103">
        <f t="shared" si="13"/>
        <v>301.52489573941858</v>
      </c>
    </row>
    <row r="93" spans="1:14">
      <c r="A93" s="102">
        <v>40413</v>
      </c>
      <c r="B93" t="s">
        <v>166</v>
      </c>
      <c r="C93">
        <v>12.016999999999999</v>
      </c>
      <c r="D93">
        <v>365.47500000000002</v>
      </c>
      <c r="E93">
        <v>28.65</v>
      </c>
      <c r="F93">
        <v>5348</v>
      </c>
      <c r="G93">
        <v>17.899999999999999</v>
      </c>
      <c r="I93" s="103">
        <f t="shared" si="8"/>
        <v>123.41440157767892</v>
      </c>
      <c r="J93" s="104">
        <f t="shared" si="11"/>
        <v>25.793609929734895</v>
      </c>
      <c r="K93" s="76">
        <f t="shared" si="9"/>
        <v>258.40737894149635</v>
      </c>
      <c r="L93" s="76">
        <f t="shared" si="12"/>
        <v>193.82200907689378</v>
      </c>
      <c r="M93" s="103">
        <f t="shared" si="10"/>
        <v>9.7091410084423675</v>
      </c>
      <c r="N93" s="103">
        <f t="shared" si="13"/>
        <v>303.41065651382399</v>
      </c>
    </row>
    <row r="94" spans="1:14">
      <c r="A94" s="102">
        <v>40413</v>
      </c>
      <c r="B94" t="s">
        <v>167</v>
      </c>
      <c r="C94">
        <v>12.183999999999999</v>
      </c>
      <c r="D94">
        <v>363.52800000000002</v>
      </c>
      <c r="E94">
        <v>28.71</v>
      </c>
      <c r="F94">
        <v>5348</v>
      </c>
      <c r="G94">
        <v>17.899999999999999</v>
      </c>
      <c r="I94" s="103">
        <f t="shared" si="8"/>
        <v>122.75659056496779</v>
      </c>
      <c r="J94" s="104">
        <f t="shared" si="11"/>
        <v>25.656127428078268</v>
      </c>
      <c r="K94" s="76">
        <f t="shared" si="9"/>
        <v>257.03004195763918</v>
      </c>
      <c r="L94" s="76">
        <f t="shared" si="12"/>
        <v>192.78891852630412</v>
      </c>
      <c r="M94" s="103">
        <f t="shared" si="10"/>
        <v>9.6573903229658562</v>
      </c>
      <c r="N94" s="103">
        <f t="shared" si="13"/>
        <v>301.79344759268298</v>
      </c>
    </row>
    <row r="95" spans="1:14">
      <c r="A95" s="102">
        <v>40413</v>
      </c>
      <c r="B95" t="s">
        <v>168</v>
      </c>
      <c r="C95">
        <v>12.351000000000001</v>
      </c>
      <c r="D95">
        <v>362.55900000000003</v>
      </c>
      <c r="E95">
        <v>28.74</v>
      </c>
      <c r="F95">
        <v>5342</v>
      </c>
      <c r="G95">
        <v>17.899999999999999</v>
      </c>
      <c r="I95" s="103">
        <f t="shared" si="8"/>
        <v>122.4292258618606</v>
      </c>
      <c r="J95" s="104">
        <f t="shared" si="11"/>
        <v>25.587708205128866</v>
      </c>
      <c r="K95" s="76">
        <f t="shared" si="9"/>
        <v>256.34459962832852</v>
      </c>
      <c r="L95" s="76">
        <f t="shared" si="12"/>
        <v>192.27479307865806</v>
      </c>
      <c r="M95" s="103">
        <f t="shared" si="10"/>
        <v>9.6316361968426243</v>
      </c>
      <c r="N95" s="103">
        <f t="shared" si="13"/>
        <v>300.98863115133202</v>
      </c>
    </row>
    <row r="96" spans="1:14">
      <c r="A96" s="102">
        <v>40413</v>
      </c>
      <c r="B96" t="s">
        <v>169</v>
      </c>
      <c r="C96">
        <v>12.518000000000001</v>
      </c>
      <c r="D96">
        <v>361.59300000000002</v>
      </c>
      <c r="E96">
        <v>28.77</v>
      </c>
      <c r="F96">
        <v>5343</v>
      </c>
      <c r="G96">
        <v>17.899999999999999</v>
      </c>
      <c r="I96" s="103">
        <f t="shared" si="8"/>
        <v>122.10288279962182</v>
      </c>
      <c r="J96" s="104">
        <f t="shared" si="11"/>
        <v>25.519502505120958</v>
      </c>
      <c r="K96" s="76">
        <f t="shared" si="9"/>
        <v>255.66129642974852</v>
      </c>
      <c r="L96" s="76">
        <f t="shared" si="12"/>
        <v>191.76227211544119</v>
      </c>
      <c r="M96" s="103">
        <f t="shared" si="10"/>
        <v>9.6059624442829694</v>
      </c>
      <c r="N96" s="103">
        <f t="shared" si="13"/>
        <v>300.18632638384281</v>
      </c>
    </row>
    <row r="97" spans="1:14">
      <c r="A97" s="102">
        <v>40413</v>
      </c>
      <c r="B97" t="s">
        <v>170</v>
      </c>
      <c r="C97">
        <v>12.685</v>
      </c>
      <c r="D97">
        <v>364.82499999999999</v>
      </c>
      <c r="E97">
        <v>28.67</v>
      </c>
      <c r="F97">
        <v>5344</v>
      </c>
      <c r="G97">
        <v>17.899999999999999</v>
      </c>
      <c r="I97" s="103">
        <f t="shared" si="8"/>
        <v>123.19467325844691</v>
      </c>
      <c r="J97" s="104">
        <f t="shared" si="11"/>
        <v>25.747686711015405</v>
      </c>
      <c r="K97" s="76">
        <f t="shared" si="9"/>
        <v>257.94730768298746</v>
      </c>
      <c r="L97" s="76">
        <f t="shared" si="12"/>
        <v>193.47692630097617</v>
      </c>
      <c r="M97" s="103">
        <f t="shared" si="10"/>
        <v>9.6918547500503216</v>
      </c>
      <c r="N97" s="103">
        <f t="shared" si="13"/>
        <v>302.87046093907253</v>
      </c>
    </row>
    <row r="98" spans="1:14">
      <c r="A98" s="102">
        <v>40413</v>
      </c>
      <c r="B98" t="s">
        <v>171</v>
      </c>
      <c r="C98">
        <v>12.852</v>
      </c>
      <c r="D98">
        <v>365.15</v>
      </c>
      <c r="E98">
        <v>28.66</v>
      </c>
      <c r="F98">
        <v>5339</v>
      </c>
      <c r="G98">
        <v>17.899999999999999</v>
      </c>
      <c r="I98" s="103">
        <f t="shared" si="8"/>
        <v>123.30448004072838</v>
      </c>
      <c r="J98" s="104">
        <f t="shared" si="11"/>
        <v>25.770636328512229</v>
      </c>
      <c r="K98" s="76">
        <f t="shared" si="9"/>
        <v>258.17722317450728</v>
      </c>
      <c r="L98" s="76">
        <f t="shared" si="12"/>
        <v>193.64937757797458</v>
      </c>
      <c r="M98" s="103">
        <f t="shared" si="10"/>
        <v>9.7004933653109813</v>
      </c>
      <c r="N98" s="103">
        <f t="shared" si="13"/>
        <v>303.14041766596819</v>
      </c>
    </row>
    <row r="99" spans="1:14">
      <c r="A99" s="102">
        <v>40413</v>
      </c>
      <c r="B99" t="s">
        <v>172</v>
      </c>
      <c r="C99">
        <v>13.019</v>
      </c>
      <c r="D99">
        <v>365.47500000000002</v>
      </c>
      <c r="E99">
        <v>28.65</v>
      </c>
      <c r="F99">
        <v>5329</v>
      </c>
      <c r="G99">
        <v>17.899999999999999</v>
      </c>
      <c r="I99" s="103">
        <f t="shared" si="8"/>
        <v>123.41440157767892</v>
      </c>
      <c r="J99" s="104">
        <f t="shared" si="11"/>
        <v>25.793609929734895</v>
      </c>
      <c r="K99" s="76">
        <f t="shared" si="9"/>
        <v>258.40737894149635</v>
      </c>
      <c r="L99" s="76">
        <f t="shared" si="12"/>
        <v>193.82200907689378</v>
      </c>
      <c r="M99" s="103">
        <f t="shared" si="10"/>
        <v>9.7091410084423675</v>
      </c>
      <c r="N99" s="103">
        <f t="shared" si="13"/>
        <v>303.41065651382399</v>
      </c>
    </row>
    <row r="100" spans="1:14">
      <c r="A100" s="102">
        <v>40413</v>
      </c>
      <c r="B100" t="s">
        <v>173</v>
      </c>
      <c r="C100">
        <v>13.185</v>
      </c>
      <c r="D100">
        <v>363.52800000000002</v>
      </c>
      <c r="E100">
        <v>28.71</v>
      </c>
      <c r="F100">
        <v>5338</v>
      </c>
      <c r="G100">
        <v>17.899999999999999</v>
      </c>
      <c r="I100" s="103">
        <f t="shared" si="8"/>
        <v>122.75659056496779</v>
      </c>
      <c r="J100" s="104">
        <f t="shared" si="11"/>
        <v>25.656127428078268</v>
      </c>
      <c r="K100" s="76">
        <f t="shared" si="9"/>
        <v>257.03004195763918</v>
      </c>
      <c r="L100" s="76">
        <f t="shared" si="12"/>
        <v>192.78891852630412</v>
      </c>
      <c r="M100" s="103">
        <f t="shared" si="10"/>
        <v>9.6573903229658562</v>
      </c>
      <c r="N100" s="103">
        <f t="shared" si="13"/>
        <v>301.79344759268298</v>
      </c>
    </row>
    <row r="101" spans="1:14">
      <c r="A101" s="102">
        <v>40413</v>
      </c>
      <c r="B101" t="s">
        <v>174</v>
      </c>
      <c r="C101">
        <v>13.352</v>
      </c>
      <c r="D101">
        <v>365.80099999999999</v>
      </c>
      <c r="E101">
        <v>28.64</v>
      </c>
      <c r="F101">
        <v>5319</v>
      </c>
      <c r="G101">
        <v>17.899999999999999</v>
      </c>
      <c r="I101" s="103">
        <f t="shared" si="8"/>
        <v>123.52443802526935</v>
      </c>
      <c r="J101" s="104">
        <f t="shared" si="11"/>
        <v>25.816607547281293</v>
      </c>
      <c r="K101" s="76">
        <f t="shared" si="9"/>
        <v>258.63777531052932</v>
      </c>
      <c r="L101" s="76">
        <f t="shared" si="12"/>
        <v>193.9948210426856</v>
      </c>
      <c r="M101" s="103">
        <f t="shared" si="10"/>
        <v>9.7177976917148712</v>
      </c>
      <c r="N101" s="103">
        <f t="shared" si="13"/>
        <v>303.68117786608974</v>
      </c>
    </row>
    <row r="102" spans="1:14">
      <c r="A102" s="102">
        <v>40413</v>
      </c>
      <c r="B102" t="s">
        <v>175</v>
      </c>
      <c r="C102">
        <v>13.519</v>
      </c>
      <c r="D102">
        <v>363.52800000000002</v>
      </c>
      <c r="E102">
        <v>28.71</v>
      </c>
      <c r="F102">
        <v>5324</v>
      </c>
      <c r="G102">
        <v>17.899999999999999</v>
      </c>
      <c r="I102" s="103">
        <f t="shared" si="8"/>
        <v>122.75659056496779</v>
      </c>
      <c r="J102" s="104">
        <f t="shared" si="11"/>
        <v>25.656127428078268</v>
      </c>
      <c r="K102" s="76">
        <f t="shared" si="9"/>
        <v>257.03004195763918</v>
      </c>
      <c r="L102" s="76">
        <f t="shared" si="12"/>
        <v>192.78891852630412</v>
      </c>
      <c r="M102" s="103">
        <f t="shared" si="10"/>
        <v>9.6573903229658562</v>
      </c>
      <c r="N102" s="103">
        <f t="shared" si="13"/>
        <v>301.79344759268298</v>
      </c>
    </row>
    <row r="103" spans="1:14">
      <c r="A103" s="102">
        <v>40413</v>
      </c>
      <c r="B103" t="s">
        <v>176</v>
      </c>
      <c r="C103">
        <v>13.686</v>
      </c>
      <c r="D103">
        <v>366.12700000000001</v>
      </c>
      <c r="E103">
        <v>28.63</v>
      </c>
      <c r="F103">
        <v>5326</v>
      </c>
      <c r="G103">
        <v>17.899999999999999</v>
      </c>
      <c r="I103" s="103">
        <f t="shared" si="8"/>
        <v>123.6345895397108</v>
      </c>
      <c r="J103" s="104">
        <f t="shared" si="11"/>
        <v>25.839629213799558</v>
      </c>
      <c r="K103" s="76">
        <f t="shared" si="9"/>
        <v>258.86841260868397</v>
      </c>
      <c r="L103" s="76">
        <f t="shared" si="12"/>
        <v>194.16781372067922</v>
      </c>
      <c r="M103" s="103">
        <f t="shared" si="10"/>
        <v>9.7264634274177872</v>
      </c>
      <c r="N103" s="103">
        <f t="shared" si="13"/>
        <v>303.95198210680587</v>
      </c>
    </row>
    <row r="104" spans="1:14">
      <c r="A104" s="102">
        <v>40413</v>
      </c>
      <c r="B104" t="s">
        <v>177</v>
      </c>
      <c r="C104">
        <v>13.853</v>
      </c>
      <c r="D104">
        <v>365.03</v>
      </c>
      <c r="E104">
        <v>28.62</v>
      </c>
      <c r="F104">
        <v>5327</v>
      </c>
      <c r="G104">
        <v>18</v>
      </c>
      <c r="I104" s="103">
        <f t="shared" si="8"/>
        <v>123.51583044527258</v>
      </c>
      <c r="J104" s="104">
        <f t="shared" si="11"/>
        <v>25.81480856306197</v>
      </c>
      <c r="K104" s="76">
        <f t="shared" si="9"/>
        <v>258.58618820176372</v>
      </c>
      <c r="L104" s="76">
        <f t="shared" si="12"/>
        <v>193.95612742215366</v>
      </c>
      <c r="M104" s="103">
        <f t="shared" si="10"/>
        <v>9.6988181642311861</v>
      </c>
      <c r="N104" s="103">
        <f t="shared" si="13"/>
        <v>303.08806763222458</v>
      </c>
    </row>
    <row r="105" spans="1:14">
      <c r="A105" s="102">
        <v>40413</v>
      </c>
      <c r="B105" t="s">
        <v>178</v>
      </c>
      <c r="C105">
        <v>14.02</v>
      </c>
      <c r="D105">
        <v>363.73200000000003</v>
      </c>
      <c r="E105">
        <v>28.66</v>
      </c>
      <c r="F105">
        <v>5317</v>
      </c>
      <c r="G105">
        <v>18</v>
      </c>
      <c r="I105" s="103">
        <f t="shared" si="8"/>
        <v>123.07624572423099</v>
      </c>
      <c r="J105" s="104">
        <f t="shared" si="11"/>
        <v>25.722935356364275</v>
      </c>
      <c r="K105" s="76">
        <f t="shared" si="9"/>
        <v>257.66589695653545</v>
      </c>
      <c r="L105" s="76">
        <f t="shared" si="12"/>
        <v>193.26585031467832</v>
      </c>
      <c r="M105" s="103">
        <f t="shared" si="10"/>
        <v>9.6643007079522025</v>
      </c>
      <c r="N105" s="103">
        <f t="shared" si="13"/>
        <v>302.00939712350635</v>
      </c>
    </row>
    <row r="106" spans="1:14">
      <c r="A106" s="102">
        <v>40413</v>
      </c>
      <c r="B106" t="s">
        <v>179</v>
      </c>
      <c r="C106">
        <v>14.186999999999999</v>
      </c>
      <c r="D106">
        <v>366.334</v>
      </c>
      <c r="E106">
        <v>28.58</v>
      </c>
      <c r="F106">
        <v>5317</v>
      </c>
      <c r="G106">
        <v>18</v>
      </c>
      <c r="I106" s="103">
        <f t="shared" si="8"/>
        <v>123.957257972015</v>
      </c>
      <c r="J106" s="104">
        <f t="shared" si="11"/>
        <v>25.907066916151134</v>
      </c>
      <c r="K106" s="76">
        <f t="shared" si="9"/>
        <v>259.51033744721798</v>
      </c>
      <c r="L106" s="76">
        <f t="shared" si="12"/>
        <v>194.64929827576691</v>
      </c>
      <c r="M106" s="103">
        <f t="shared" si="10"/>
        <v>9.7334803229126017</v>
      </c>
      <c r="N106" s="103">
        <f t="shared" si="13"/>
        <v>304.17126009101878</v>
      </c>
    </row>
    <row r="107" spans="1:14">
      <c r="A107" s="102">
        <v>40413</v>
      </c>
      <c r="B107" t="s">
        <v>180</v>
      </c>
      <c r="C107">
        <v>14.353999999999999</v>
      </c>
      <c r="D107">
        <v>364.38</v>
      </c>
      <c r="E107">
        <v>28.64</v>
      </c>
      <c r="F107">
        <v>5324</v>
      </c>
      <c r="G107">
        <v>18</v>
      </c>
      <c r="I107" s="103">
        <f t="shared" ref="I107:I122" si="14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SQRT((POWER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WER(($H$13+($B$15*(G107-$E$8))),2))*((TAN(E107*PI()/180))/(TAN(($B$7+($B$14*(G107-$E$7)))*PI()/180))-1))))/(2*((TAN(E107*PI()/180))/(TAN(($B$7+($B$14*(G107-$E$7)))*PI()/180))*1/$B$16*POWER(($H$13+($B$15*(G107-$E$8))),2)))</f>
        <v>123.29580835978125</v>
      </c>
      <c r="J107" s="104">
        <f t="shared" si="11"/>
        <v>25.768823947194278</v>
      </c>
      <c r="K107" s="76">
        <f t="shared" ref="K107:K122" si="15">($B$9-EXP(52.57-6690.9/(273.15+G107)-4.681*LN(273.15+G107)))*I107/100*0.2095</f>
        <v>258.12556163914172</v>
      </c>
      <c r="L107" s="76">
        <f t="shared" si="12"/>
        <v>193.61062813274756</v>
      </c>
      <c r="M107" s="103">
        <f t="shared" ref="M107:M122" si="16">(($B$9-EXP(52.57-6690.9/(273.15+G107)-4.681*LN(273.15+G107)))/1013)*I107/100*0.2095*((49-1.335*G107+0.02759*POWER(G107,2)-0.0003235*POWER(G107,3)+0.000001614*POWER(G107,4))
-($J$16*(5.516*10^-1-1.759*10^-2*G107+2.253*10^-4*POWER(G107,2)-2.654*10^-7*POWER(G107,3)+5.363*10^-8*POWER(G107,4))))*32/22.414</f>
        <v>9.6815413974264555</v>
      </c>
      <c r="N107" s="103">
        <f t="shared" si="13"/>
        <v>302.54816866957674</v>
      </c>
    </row>
    <row r="108" spans="1:14">
      <c r="A108" s="102">
        <v>40413</v>
      </c>
      <c r="B108" t="s">
        <v>181</v>
      </c>
      <c r="C108">
        <v>14.521000000000001</v>
      </c>
      <c r="D108">
        <v>369.61700000000002</v>
      </c>
      <c r="E108">
        <v>28.48</v>
      </c>
      <c r="F108">
        <v>5313</v>
      </c>
      <c r="G108">
        <v>18</v>
      </c>
      <c r="I108" s="103">
        <f t="shared" si="14"/>
        <v>125.06895517292995</v>
      </c>
      <c r="J108" s="104">
        <f t="shared" si="11"/>
        <v>26.139411631142355</v>
      </c>
      <c r="K108" s="76">
        <f t="shared" si="15"/>
        <v>261.83772771438322</v>
      </c>
      <c r="L108" s="76">
        <f t="shared" si="12"/>
        <v>196.394989359883</v>
      </c>
      <c r="M108" s="103">
        <f t="shared" si="16"/>
        <v>9.8207739837048216</v>
      </c>
      <c r="N108" s="103">
        <f t="shared" si="13"/>
        <v>306.89918699077566</v>
      </c>
    </row>
    <row r="109" spans="1:14">
      <c r="A109" s="102">
        <v>40413</v>
      </c>
      <c r="B109" t="s">
        <v>182</v>
      </c>
      <c r="C109">
        <v>14.688000000000001</v>
      </c>
      <c r="D109">
        <v>364.70499999999998</v>
      </c>
      <c r="E109">
        <v>28.63</v>
      </c>
      <c r="F109">
        <v>5309</v>
      </c>
      <c r="G109">
        <v>18</v>
      </c>
      <c r="I109" s="103">
        <f t="shared" si="14"/>
        <v>123.40576189321692</v>
      </c>
      <c r="J109" s="104">
        <f t="shared" si="11"/>
        <v>25.791804235682335</v>
      </c>
      <c r="K109" s="76">
        <f t="shared" si="15"/>
        <v>258.35575452201306</v>
      </c>
      <c r="L109" s="76">
        <f t="shared" si="12"/>
        <v>193.7832874709448</v>
      </c>
      <c r="M109" s="103">
        <f t="shared" si="16"/>
        <v>9.6901752650324369</v>
      </c>
      <c r="N109" s="103">
        <f t="shared" si="13"/>
        <v>302.81797703226363</v>
      </c>
    </row>
    <row r="110" spans="1:14">
      <c r="A110" s="102">
        <v>40413</v>
      </c>
      <c r="B110" t="s">
        <v>183</v>
      </c>
      <c r="C110">
        <v>14.855</v>
      </c>
      <c r="D110">
        <v>366.988</v>
      </c>
      <c r="E110">
        <v>28.56</v>
      </c>
      <c r="F110">
        <v>5310</v>
      </c>
      <c r="G110">
        <v>18</v>
      </c>
      <c r="I110" s="103">
        <f t="shared" si="14"/>
        <v>124.17866592588068</v>
      </c>
      <c r="J110" s="104">
        <f t="shared" si="11"/>
        <v>25.95334117850906</v>
      </c>
      <c r="K110" s="76">
        <f t="shared" si="15"/>
        <v>259.97386539032681</v>
      </c>
      <c r="L110" s="76">
        <f t="shared" si="12"/>
        <v>194.99697378551687</v>
      </c>
      <c r="M110" s="103">
        <f t="shared" si="16"/>
        <v>9.7508659120870131</v>
      </c>
      <c r="N110" s="103">
        <f t="shared" si="13"/>
        <v>304.71455975271914</v>
      </c>
    </row>
    <row r="111" spans="1:14">
      <c r="A111" s="102">
        <v>40413</v>
      </c>
      <c r="B111" t="s">
        <v>184</v>
      </c>
      <c r="C111">
        <v>15.021000000000001</v>
      </c>
      <c r="D111">
        <v>368.95800000000003</v>
      </c>
      <c r="E111">
        <v>28.5</v>
      </c>
      <c r="F111">
        <v>5301</v>
      </c>
      <c r="G111">
        <v>18</v>
      </c>
      <c r="I111" s="103">
        <f t="shared" si="14"/>
        <v>124.84568170659409</v>
      </c>
      <c r="J111" s="104">
        <f t="shared" si="11"/>
        <v>26.092747476678163</v>
      </c>
      <c r="K111" s="76">
        <f t="shared" si="15"/>
        <v>261.37029423336105</v>
      </c>
      <c r="L111" s="76">
        <f t="shared" si="12"/>
        <v>196.04438444769883</v>
      </c>
      <c r="M111" s="103">
        <f t="shared" si="16"/>
        <v>9.8032419091271521</v>
      </c>
      <c r="N111" s="103">
        <f t="shared" si="13"/>
        <v>306.35130966022348</v>
      </c>
    </row>
    <row r="112" spans="1:14">
      <c r="A112" s="102">
        <v>40413</v>
      </c>
      <c r="B112" t="s">
        <v>185</v>
      </c>
      <c r="C112">
        <v>15.188000000000001</v>
      </c>
      <c r="D112">
        <v>370.94099999999997</v>
      </c>
      <c r="E112">
        <v>28.44</v>
      </c>
      <c r="F112">
        <v>5295</v>
      </c>
      <c r="G112">
        <v>18</v>
      </c>
      <c r="I112" s="103">
        <f t="shared" si="14"/>
        <v>125.51691207543283</v>
      </c>
      <c r="J112" s="104">
        <f t="shared" si="11"/>
        <v>26.233034623765462</v>
      </c>
      <c r="K112" s="76">
        <f t="shared" si="15"/>
        <v>262.77554651444558</v>
      </c>
      <c r="L112" s="76">
        <f t="shared" si="12"/>
        <v>197.0984132509605</v>
      </c>
      <c r="M112" s="103">
        <f t="shared" si="16"/>
        <v>9.8559488477455304</v>
      </c>
      <c r="N112" s="103">
        <f t="shared" si="13"/>
        <v>307.99840149204783</v>
      </c>
    </row>
    <row r="113" spans="1:14">
      <c r="A113" s="102">
        <v>40413</v>
      </c>
      <c r="B113" t="s">
        <v>186</v>
      </c>
      <c r="C113">
        <v>15.355</v>
      </c>
      <c r="D113">
        <v>366.661</v>
      </c>
      <c r="E113">
        <v>28.57</v>
      </c>
      <c r="F113">
        <v>5303</v>
      </c>
      <c r="G113">
        <v>18</v>
      </c>
      <c r="I113" s="103">
        <f t="shared" si="14"/>
        <v>124.06790396852185</v>
      </c>
      <c r="J113" s="104">
        <f t="shared" si="11"/>
        <v>25.930191929421063</v>
      </c>
      <c r="K113" s="76">
        <f t="shared" si="15"/>
        <v>259.74198003402927</v>
      </c>
      <c r="L113" s="76">
        <f t="shared" si="12"/>
        <v>194.82304498434561</v>
      </c>
      <c r="M113" s="103">
        <f t="shared" si="16"/>
        <v>9.74216856471004</v>
      </c>
      <c r="N113" s="103">
        <f t="shared" si="13"/>
        <v>304.44276764718876</v>
      </c>
    </row>
    <row r="114" spans="1:14">
      <c r="A114" s="102">
        <v>40413</v>
      </c>
      <c r="B114" t="s">
        <v>187</v>
      </c>
      <c r="C114">
        <v>15.522</v>
      </c>
      <c r="D114">
        <v>366.334</v>
      </c>
      <c r="E114">
        <v>28.58</v>
      </c>
      <c r="F114">
        <v>5294</v>
      </c>
      <c r="G114">
        <v>18</v>
      </c>
      <c r="I114" s="103">
        <f t="shared" si="14"/>
        <v>123.957257972015</v>
      </c>
      <c r="J114" s="104">
        <f t="shared" si="11"/>
        <v>25.907066916151134</v>
      </c>
      <c r="K114" s="76">
        <f t="shared" si="15"/>
        <v>259.51033744721798</v>
      </c>
      <c r="L114" s="76">
        <f t="shared" si="12"/>
        <v>194.64929827576691</v>
      </c>
      <c r="M114" s="103">
        <f t="shared" si="16"/>
        <v>9.7334803229126017</v>
      </c>
      <c r="N114" s="103">
        <f t="shared" si="13"/>
        <v>304.17126009101878</v>
      </c>
    </row>
    <row r="115" spans="1:14">
      <c r="A115" s="102">
        <v>40413</v>
      </c>
      <c r="B115" t="s">
        <v>188</v>
      </c>
      <c r="C115">
        <v>15.689</v>
      </c>
      <c r="D115">
        <v>366.988</v>
      </c>
      <c r="E115">
        <v>28.56</v>
      </c>
      <c r="F115">
        <v>5305</v>
      </c>
      <c r="G115">
        <v>18</v>
      </c>
      <c r="I115" s="103">
        <f t="shared" si="14"/>
        <v>124.17866592588068</v>
      </c>
      <c r="J115" s="104">
        <f t="shared" si="11"/>
        <v>25.95334117850906</v>
      </c>
      <c r="K115" s="76">
        <f t="shared" si="15"/>
        <v>259.97386539032681</v>
      </c>
      <c r="L115" s="76">
        <f t="shared" si="12"/>
        <v>194.99697378551687</v>
      </c>
      <c r="M115" s="103">
        <f t="shared" si="16"/>
        <v>9.7508659120870131</v>
      </c>
      <c r="N115" s="103">
        <f t="shared" si="13"/>
        <v>304.71455975271914</v>
      </c>
    </row>
    <row r="116" spans="1:14">
      <c r="A116" s="102">
        <v>40413</v>
      </c>
      <c r="B116" t="s">
        <v>189</v>
      </c>
      <c r="C116">
        <v>15.856</v>
      </c>
      <c r="D116">
        <v>365.23899999999998</v>
      </c>
      <c r="E116">
        <v>28.57</v>
      </c>
      <c r="F116">
        <v>5296</v>
      </c>
      <c r="G116">
        <v>18.100000000000001</v>
      </c>
      <c r="I116" s="103">
        <f t="shared" si="14"/>
        <v>123.83848810349133</v>
      </c>
      <c r="J116" s="104">
        <f t="shared" si="11"/>
        <v>25.882244013629688</v>
      </c>
      <c r="K116" s="76">
        <f t="shared" si="15"/>
        <v>259.22784912116492</v>
      </c>
      <c r="L116" s="76">
        <f t="shared" si="12"/>
        <v>194.43741402106548</v>
      </c>
      <c r="M116" s="103">
        <f t="shared" si="16"/>
        <v>9.7058571738311947</v>
      </c>
      <c r="N116" s="103">
        <f t="shared" si="13"/>
        <v>303.30803668222484</v>
      </c>
    </row>
    <row r="117" spans="1:14">
      <c r="A117" s="102">
        <v>40413</v>
      </c>
      <c r="B117" t="s">
        <v>190</v>
      </c>
      <c r="C117">
        <v>16.023</v>
      </c>
      <c r="D117">
        <v>365.56400000000002</v>
      </c>
      <c r="E117">
        <v>28.56</v>
      </c>
      <c r="F117">
        <v>5292</v>
      </c>
      <c r="G117">
        <v>18.100000000000001</v>
      </c>
      <c r="I117" s="103">
        <f t="shared" si="14"/>
        <v>123.94905116044754</v>
      </c>
      <c r="J117" s="104">
        <f t="shared" si="11"/>
        <v>25.905351692533532</v>
      </c>
      <c r="K117" s="76">
        <f t="shared" si="15"/>
        <v>259.45928785952447</v>
      </c>
      <c r="L117" s="76">
        <f t="shared" si="12"/>
        <v>194.61100783030892</v>
      </c>
      <c r="M117" s="103">
        <f t="shared" si="16"/>
        <v>9.714522567409178</v>
      </c>
      <c r="N117" s="103">
        <f t="shared" si="13"/>
        <v>303.57883023153681</v>
      </c>
    </row>
    <row r="118" spans="1:14">
      <c r="A118" s="102">
        <v>40413</v>
      </c>
      <c r="B118" t="s">
        <v>191</v>
      </c>
      <c r="C118">
        <v>16.190000000000001</v>
      </c>
      <c r="D118">
        <v>369.50200000000001</v>
      </c>
      <c r="E118">
        <v>28.44</v>
      </c>
      <c r="F118">
        <v>5282</v>
      </c>
      <c r="G118">
        <v>18.100000000000001</v>
      </c>
      <c r="I118" s="103">
        <f t="shared" si="14"/>
        <v>125.28489436528599</v>
      </c>
      <c r="J118" s="104">
        <f t="shared" si="11"/>
        <v>26.184542922344772</v>
      </c>
      <c r="K118" s="76">
        <f t="shared" si="15"/>
        <v>262.25557329595523</v>
      </c>
      <c r="L118" s="76">
        <f t="shared" si="12"/>
        <v>196.70840018598221</v>
      </c>
      <c r="M118" s="103">
        <f t="shared" si="16"/>
        <v>9.8192194476065495</v>
      </c>
      <c r="N118" s="103">
        <f t="shared" si="13"/>
        <v>306.85060773770465</v>
      </c>
    </row>
    <row r="119" spans="1:14">
      <c r="A119" s="102">
        <v>40413</v>
      </c>
      <c r="B119" t="s">
        <v>192</v>
      </c>
      <c r="C119">
        <v>16.356999999999999</v>
      </c>
      <c r="D119">
        <v>370.60899999999998</v>
      </c>
      <c r="E119">
        <v>28.45</v>
      </c>
      <c r="F119">
        <v>5286</v>
      </c>
      <c r="G119">
        <v>18</v>
      </c>
      <c r="I119" s="103">
        <f t="shared" si="14"/>
        <v>125.40474620289208</v>
      </c>
      <c r="J119" s="104">
        <f t="shared" si="11"/>
        <v>26.209591956404442</v>
      </c>
      <c r="K119" s="76">
        <f t="shared" si="15"/>
        <v>262.54072199582254</v>
      </c>
      <c r="L119" s="76">
        <f t="shared" si="12"/>
        <v>196.92227989065759</v>
      </c>
      <c r="M119" s="103">
        <f t="shared" si="16"/>
        <v>9.8471412609116555</v>
      </c>
      <c r="N119" s="103">
        <f t="shared" si="13"/>
        <v>307.72316440348925</v>
      </c>
    </row>
    <row r="120" spans="1:14">
      <c r="A120" s="102">
        <v>40413</v>
      </c>
      <c r="B120" t="s">
        <v>193</v>
      </c>
      <c r="C120">
        <v>16.524000000000001</v>
      </c>
      <c r="D120">
        <v>368.95800000000003</v>
      </c>
      <c r="E120">
        <v>28.5</v>
      </c>
      <c r="F120">
        <v>5293</v>
      </c>
      <c r="G120">
        <v>18</v>
      </c>
      <c r="I120" s="103">
        <f t="shared" si="14"/>
        <v>124.84568170659409</v>
      </c>
      <c r="J120" s="104">
        <f t="shared" si="11"/>
        <v>26.092747476678163</v>
      </c>
      <c r="K120" s="76">
        <f t="shared" si="15"/>
        <v>261.37029423336105</v>
      </c>
      <c r="L120" s="76">
        <f t="shared" si="12"/>
        <v>196.04438444769883</v>
      </c>
      <c r="M120" s="103">
        <f t="shared" si="16"/>
        <v>9.8032419091271521</v>
      </c>
      <c r="N120" s="103">
        <f t="shared" si="13"/>
        <v>306.35130966022348</v>
      </c>
    </row>
    <row r="121" spans="1:14">
      <c r="A121" s="102">
        <v>40413</v>
      </c>
      <c r="B121" t="s">
        <v>194</v>
      </c>
      <c r="C121">
        <v>16.690000000000001</v>
      </c>
      <c r="D121">
        <v>368.62900000000002</v>
      </c>
      <c r="E121">
        <v>28.51</v>
      </c>
      <c r="F121">
        <v>5298</v>
      </c>
      <c r="G121">
        <v>18</v>
      </c>
      <c r="I121" s="103">
        <f t="shared" si="14"/>
        <v>124.73422065998868</v>
      </c>
      <c r="J121" s="104">
        <f t="shared" si="11"/>
        <v>26.06945211793763</v>
      </c>
      <c r="K121" s="76">
        <f t="shared" si="15"/>
        <v>261.13694530091431</v>
      </c>
      <c r="L121" s="76">
        <f t="shared" si="12"/>
        <v>195.86935787110477</v>
      </c>
      <c r="M121" s="103">
        <f t="shared" si="16"/>
        <v>9.7944896672523782</v>
      </c>
      <c r="N121" s="103">
        <f t="shared" si="13"/>
        <v>306.07780210163685</v>
      </c>
    </row>
    <row r="122" spans="1:14">
      <c r="A122" s="102">
        <v>40413</v>
      </c>
      <c r="B122" t="s">
        <v>195</v>
      </c>
      <c r="C122">
        <v>16.856999999999999</v>
      </c>
      <c r="D122">
        <v>370.94099999999997</v>
      </c>
      <c r="E122">
        <v>28.44</v>
      </c>
      <c r="F122">
        <v>5283</v>
      </c>
      <c r="G122">
        <v>18</v>
      </c>
      <c r="I122" s="103">
        <f t="shared" si="14"/>
        <v>125.51691207543283</v>
      </c>
      <c r="J122" s="104">
        <f t="shared" si="11"/>
        <v>26.233034623765462</v>
      </c>
      <c r="K122" s="76">
        <f t="shared" si="15"/>
        <v>262.77554651444558</v>
      </c>
      <c r="L122" s="76">
        <f t="shared" si="12"/>
        <v>197.0984132509605</v>
      </c>
      <c r="M122" s="103">
        <f t="shared" si="16"/>
        <v>9.8559488477455304</v>
      </c>
      <c r="N122" s="103">
        <f t="shared" si="13"/>
        <v>307.99840149204783</v>
      </c>
    </row>
    <row r="123" spans="1:14">
      <c r="A123" s="102">
        <v>40413</v>
      </c>
      <c r="B123" t="s">
        <v>196</v>
      </c>
      <c r="C123">
        <v>17.024000000000001</v>
      </c>
      <c r="D123">
        <v>370.94099999999997</v>
      </c>
      <c r="E123">
        <v>28.44</v>
      </c>
      <c r="F123">
        <v>5279</v>
      </c>
      <c r="G123">
        <v>18</v>
      </c>
      <c r="I123" s="103">
        <f t="shared" ref="I123:I157" si="17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SQRT((POWER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WER(($H$13+($B$15*(G123-$E$8))),2))*((TAN(E123*PI()/180))/(TAN(($B$7+($B$14*(G123-$E$7)))*PI()/180))-1))))/(2*((TAN(E123*PI()/180))/(TAN(($B$7+($B$14*(G123-$E$7)))*PI()/180))*1/$B$16*POWER(($H$13+($B$15*(G123-$E$8))),2)))</f>
        <v>125.51691207543283</v>
      </c>
      <c r="J123" s="104">
        <f t="shared" si="11"/>
        <v>26.233034623765462</v>
      </c>
      <c r="K123" s="76">
        <f t="shared" ref="K123:K157" si="18">($B$9-EXP(52.57-6690.9/(273.15+G123)-4.681*LN(273.15+G123)))*I123/100*0.2095</f>
        <v>262.77554651444558</v>
      </c>
      <c r="L123" s="76">
        <f t="shared" si="12"/>
        <v>197.0984132509605</v>
      </c>
      <c r="M123" s="103">
        <f t="shared" ref="M123:M157" si="19">(($B$9-EXP(52.57-6690.9/(273.15+G123)-4.681*LN(273.15+G123)))/1013)*I123/100*0.2095*((49-1.335*G123+0.02759*POWER(G123,2)-0.0003235*POWER(G123,3)+0.000001614*POWER(G123,4))
-($J$16*(5.516*10^-1-1.759*10^-2*G123+2.253*10^-4*POWER(G123,2)-2.654*10^-7*POWER(G123,3)+5.363*10^-8*POWER(G123,4))))*32/22.414</f>
        <v>9.8559488477455304</v>
      </c>
      <c r="N123" s="103">
        <f t="shared" si="13"/>
        <v>307.99840149204783</v>
      </c>
    </row>
    <row r="124" spans="1:14">
      <c r="A124" s="102">
        <v>40413</v>
      </c>
      <c r="B124" t="s">
        <v>197</v>
      </c>
      <c r="C124">
        <v>17.190999999999999</v>
      </c>
      <c r="D124">
        <v>367.971</v>
      </c>
      <c r="E124">
        <v>28.53</v>
      </c>
      <c r="F124">
        <v>5282</v>
      </c>
      <c r="G124">
        <v>18</v>
      </c>
      <c r="I124" s="103">
        <f t="shared" si="17"/>
        <v>124.51164914314623</v>
      </c>
      <c r="J124" s="104">
        <f t="shared" si="11"/>
        <v>26.022934670917561</v>
      </c>
      <c r="K124" s="76">
        <f t="shared" si="18"/>
        <v>260.67098138410228</v>
      </c>
      <c r="L124" s="76">
        <f t="shared" si="12"/>
        <v>195.5198552257709</v>
      </c>
      <c r="M124" s="103">
        <f t="shared" si="19"/>
        <v>9.777012711767318</v>
      </c>
      <c r="N124" s="103">
        <f t="shared" si="13"/>
        <v>305.5316472427287</v>
      </c>
    </row>
    <row r="125" spans="1:14">
      <c r="A125" s="102">
        <v>40413</v>
      </c>
      <c r="B125" t="s">
        <v>198</v>
      </c>
      <c r="C125">
        <v>17.358000000000001</v>
      </c>
      <c r="D125">
        <v>368.62900000000002</v>
      </c>
      <c r="E125">
        <v>28.51</v>
      </c>
      <c r="F125">
        <v>5279</v>
      </c>
      <c r="G125">
        <v>18</v>
      </c>
      <c r="I125" s="103">
        <f t="shared" si="17"/>
        <v>124.73422065998868</v>
      </c>
      <c r="J125" s="104">
        <f t="shared" si="11"/>
        <v>26.06945211793763</v>
      </c>
      <c r="K125" s="76">
        <f t="shared" si="18"/>
        <v>261.13694530091431</v>
      </c>
      <c r="L125" s="76">
        <f t="shared" si="12"/>
        <v>195.86935787110477</v>
      </c>
      <c r="M125" s="103">
        <f t="shared" si="19"/>
        <v>9.7944896672523782</v>
      </c>
      <c r="N125" s="103">
        <f t="shared" si="13"/>
        <v>306.07780210163685</v>
      </c>
    </row>
    <row r="126" spans="1:14">
      <c r="A126" s="102">
        <v>40413</v>
      </c>
      <c r="B126" t="s">
        <v>199</v>
      </c>
      <c r="C126">
        <v>17.524999999999999</v>
      </c>
      <c r="D126">
        <v>371.60399999999998</v>
      </c>
      <c r="E126">
        <v>28.42</v>
      </c>
      <c r="F126">
        <v>5281</v>
      </c>
      <c r="G126">
        <v>18</v>
      </c>
      <c r="I126" s="103">
        <f t="shared" si="17"/>
        <v>125.74159807895836</v>
      </c>
      <c r="J126" s="104">
        <f t="shared" si="11"/>
        <v>26.279993998502295</v>
      </c>
      <c r="K126" s="76">
        <f t="shared" si="18"/>
        <v>263.24593720837123</v>
      </c>
      <c r="L126" s="76">
        <f t="shared" si="12"/>
        <v>197.45123626136063</v>
      </c>
      <c r="M126" s="103">
        <f t="shared" si="19"/>
        <v>9.8735918388049431</v>
      </c>
      <c r="N126" s="103">
        <f t="shared" si="13"/>
        <v>308.54974496265447</v>
      </c>
    </row>
    <row r="127" spans="1:14">
      <c r="A127" s="102">
        <v>40413</v>
      </c>
      <c r="B127" t="s">
        <v>200</v>
      </c>
      <c r="C127">
        <v>17.692</v>
      </c>
      <c r="D127">
        <v>371.27199999999999</v>
      </c>
      <c r="E127">
        <v>28.43</v>
      </c>
      <c r="F127">
        <v>5279</v>
      </c>
      <c r="G127">
        <v>18</v>
      </c>
      <c r="I127" s="103">
        <f t="shared" si="17"/>
        <v>125.6291959804287</v>
      </c>
      <c r="J127" s="104">
        <f t="shared" si="11"/>
        <v>26.256501959909595</v>
      </c>
      <c r="K127" s="76">
        <f t="shared" si="18"/>
        <v>263.01061813955323</v>
      </c>
      <c r="L127" s="76">
        <f t="shared" si="12"/>
        <v>197.27473195688125</v>
      </c>
      <c r="M127" s="103">
        <f t="shared" si="19"/>
        <v>9.8647657028271727</v>
      </c>
      <c r="N127" s="103">
        <f t="shared" si="13"/>
        <v>308.27392821334917</v>
      </c>
    </row>
    <row r="128" spans="1:14">
      <c r="A128" s="102">
        <v>40413</v>
      </c>
      <c r="B128" t="s">
        <v>201</v>
      </c>
      <c r="C128">
        <v>17.859000000000002</v>
      </c>
      <c r="D128">
        <v>369.73599999999999</v>
      </c>
      <c r="E128">
        <v>28.52</v>
      </c>
      <c r="F128">
        <v>5275</v>
      </c>
      <c r="G128">
        <v>17.899999999999999</v>
      </c>
      <c r="I128" s="103">
        <f t="shared" si="17"/>
        <v>124.85389552853457</v>
      </c>
      <c r="J128" s="104">
        <f t="shared" si="11"/>
        <v>26.094464165463723</v>
      </c>
      <c r="K128" s="76">
        <f t="shared" si="18"/>
        <v>261.42141826014603</v>
      </c>
      <c r="L128" s="76">
        <f t="shared" si="12"/>
        <v>196.08273072722133</v>
      </c>
      <c r="M128" s="103">
        <f t="shared" si="19"/>
        <v>9.8223875142876409</v>
      </c>
      <c r="N128" s="103">
        <f t="shared" si="13"/>
        <v>306.94960982148876</v>
      </c>
    </row>
    <row r="129" spans="1:14">
      <c r="A129" s="102">
        <v>40413</v>
      </c>
      <c r="B129" t="s">
        <v>202</v>
      </c>
      <c r="C129">
        <v>18.026</v>
      </c>
      <c r="D129">
        <v>372.05399999999997</v>
      </c>
      <c r="E129">
        <v>28.45</v>
      </c>
      <c r="F129">
        <v>5271</v>
      </c>
      <c r="G129">
        <v>17.899999999999999</v>
      </c>
      <c r="I129" s="103">
        <f t="shared" si="17"/>
        <v>125.6371727586115</v>
      </c>
      <c r="J129" s="104">
        <f t="shared" si="11"/>
        <v>26.258169106549804</v>
      </c>
      <c r="K129" s="76">
        <f t="shared" si="18"/>
        <v>263.06145875316207</v>
      </c>
      <c r="L129" s="76">
        <f t="shared" si="12"/>
        <v>197.31286565845252</v>
      </c>
      <c r="M129" s="103">
        <f t="shared" si="19"/>
        <v>9.8840087592825547</v>
      </c>
      <c r="N129" s="103">
        <f t="shared" si="13"/>
        <v>308.87527372757984</v>
      </c>
    </row>
    <row r="130" spans="1:14">
      <c r="A130" s="102">
        <v>40413</v>
      </c>
      <c r="B130" t="s">
        <v>203</v>
      </c>
      <c r="C130">
        <v>18.193000000000001</v>
      </c>
      <c r="D130">
        <v>369.73599999999999</v>
      </c>
      <c r="E130">
        <v>28.52</v>
      </c>
      <c r="F130">
        <v>5272</v>
      </c>
      <c r="G130">
        <v>17.899999999999999</v>
      </c>
      <c r="I130" s="103">
        <f t="shared" si="17"/>
        <v>124.85389552853457</v>
      </c>
      <c r="J130" s="104">
        <f t="shared" si="11"/>
        <v>26.094464165463723</v>
      </c>
      <c r="K130" s="76">
        <f t="shared" si="18"/>
        <v>261.42141826014603</v>
      </c>
      <c r="L130" s="76">
        <f t="shared" si="12"/>
        <v>196.08273072722133</v>
      </c>
      <c r="M130" s="103">
        <f t="shared" si="19"/>
        <v>9.8223875142876409</v>
      </c>
      <c r="N130" s="103">
        <f t="shared" si="13"/>
        <v>306.94960982148876</v>
      </c>
    </row>
    <row r="131" spans="1:14">
      <c r="A131" s="102">
        <v>40413</v>
      </c>
      <c r="B131" t="s">
        <v>204</v>
      </c>
      <c r="C131">
        <v>18.36</v>
      </c>
      <c r="D131">
        <v>369.73599999999999</v>
      </c>
      <c r="E131">
        <v>28.52</v>
      </c>
      <c r="F131">
        <v>5260</v>
      </c>
      <c r="G131">
        <v>17.899999999999999</v>
      </c>
      <c r="I131" s="103">
        <f t="shared" si="17"/>
        <v>124.85389552853457</v>
      </c>
      <c r="J131" s="104">
        <f t="shared" si="11"/>
        <v>26.094464165463723</v>
      </c>
      <c r="K131" s="76">
        <f t="shared" si="18"/>
        <v>261.42141826014603</v>
      </c>
      <c r="L131" s="76">
        <f t="shared" si="12"/>
        <v>196.08273072722133</v>
      </c>
      <c r="M131" s="103">
        <f t="shared" si="19"/>
        <v>9.8223875142876409</v>
      </c>
      <c r="N131" s="103">
        <f t="shared" si="13"/>
        <v>306.94960982148876</v>
      </c>
    </row>
    <row r="132" spans="1:14">
      <c r="A132" s="102">
        <v>40413</v>
      </c>
      <c r="B132" t="s">
        <v>205</v>
      </c>
      <c r="C132">
        <v>18.527000000000001</v>
      </c>
      <c r="D132">
        <v>374.39</v>
      </c>
      <c r="E132">
        <v>28.38</v>
      </c>
      <c r="F132">
        <v>5261</v>
      </c>
      <c r="G132">
        <v>17.899999999999999</v>
      </c>
      <c r="I132" s="103">
        <f t="shared" si="17"/>
        <v>126.42623600559919</v>
      </c>
      <c r="J132" s="104">
        <f t="shared" si="11"/>
        <v>26.423083325170229</v>
      </c>
      <c r="K132" s="76">
        <f t="shared" si="18"/>
        <v>264.71361411644693</v>
      </c>
      <c r="L132" s="76">
        <f t="shared" si="12"/>
        <v>198.55208751477394</v>
      </c>
      <c r="M132" s="103">
        <f t="shared" si="19"/>
        <v>9.9460851963243133</v>
      </c>
      <c r="N132" s="103">
        <f t="shared" si="13"/>
        <v>310.81516238513478</v>
      </c>
    </row>
    <row r="133" spans="1:14">
      <c r="A133" s="102">
        <v>40413</v>
      </c>
      <c r="B133" t="s">
        <v>206</v>
      </c>
      <c r="C133">
        <v>18.693999999999999</v>
      </c>
      <c r="D133">
        <v>371.72199999999998</v>
      </c>
      <c r="E133">
        <v>28.46</v>
      </c>
      <c r="F133">
        <v>5255</v>
      </c>
      <c r="G133">
        <v>17.899999999999999</v>
      </c>
      <c r="I133" s="103">
        <f t="shared" si="17"/>
        <v>125.52492305279598</v>
      </c>
      <c r="J133" s="104">
        <f t="shared" si="11"/>
        <v>26.234708918034357</v>
      </c>
      <c r="K133" s="76">
        <f t="shared" si="18"/>
        <v>262.82642822272203</v>
      </c>
      <c r="L133" s="76">
        <f t="shared" si="12"/>
        <v>197.13657777615248</v>
      </c>
      <c r="M133" s="103">
        <f t="shared" si="19"/>
        <v>9.8751779566534701</v>
      </c>
      <c r="N133" s="103">
        <f t="shared" si="13"/>
        <v>308.59931114542093</v>
      </c>
    </row>
    <row r="134" spans="1:14">
      <c r="A134" s="102">
        <v>40413</v>
      </c>
      <c r="B134" t="s">
        <v>207</v>
      </c>
      <c r="C134">
        <v>18.86</v>
      </c>
      <c r="D134">
        <v>377.08</v>
      </c>
      <c r="E134">
        <v>28.3</v>
      </c>
      <c r="F134">
        <v>5262</v>
      </c>
      <c r="G134">
        <v>17.899999999999999</v>
      </c>
      <c r="I134" s="103">
        <f t="shared" si="17"/>
        <v>127.33517873053934</v>
      </c>
      <c r="J134" s="104">
        <f t="shared" si="11"/>
        <v>26.613052354682718</v>
      </c>
      <c r="K134" s="76">
        <f t="shared" si="18"/>
        <v>266.61677536956773</v>
      </c>
      <c r="L134" s="76">
        <f t="shared" si="12"/>
        <v>199.97957979145806</v>
      </c>
      <c r="M134" s="103">
        <f t="shared" si="19"/>
        <v>10.017592678208324</v>
      </c>
      <c r="N134" s="103">
        <f t="shared" si="13"/>
        <v>313.04977119401013</v>
      </c>
    </row>
    <row r="135" spans="1:14">
      <c r="A135" s="102">
        <v>40413</v>
      </c>
      <c r="B135" t="s">
        <v>208</v>
      </c>
      <c r="C135">
        <v>19.027000000000001</v>
      </c>
      <c r="D135">
        <v>372.387</v>
      </c>
      <c r="E135">
        <v>28.44</v>
      </c>
      <c r="F135">
        <v>5250</v>
      </c>
      <c r="G135">
        <v>17.899999999999999</v>
      </c>
      <c r="I135" s="103">
        <f t="shared" si="17"/>
        <v>125.749540545413</v>
      </c>
      <c r="J135" s="104">
        <f t="shared" si="11"/>
        <v>26.281653973991315</v>
      </c>
      <c r="K135" s="76">
        <f t="shared" si="18"/>
        <v>263.29673652377591</v>
      </c>
      <c r="L135" s="76">
        <f t="shared" si="12"/>
        <v>197.48933898664578</v>
      </c>
      <c r="M135" s="103">
        <f t="shared" si="19"/>
        <v>9.8928488514672246</v>
      </c>
      <c r="N135" s="103">
        <f t="shared" si="13"/>
        <v>309.15152660835076</v>
      </c>
    </row>
    <row r="136" spans="1:14">
      <c r="A136" s="102">
        <v>40413</v>
      </c>
      <c r="B136" t="s">
        <v>209</v>
      </c>
      <c r="C136">
        <v>19.193999999999999</v>
      </c>
      <c r="D136">
        <v>372.05399999999997</v>
      </c>
      <c r="E136">
        <v>28.45</v>
      </c>
      <c r="F136">
        <v>5262</v>
      </c>
      <c r="G136">
        <v>17.899999999999999</v>
      </c>
      <c r="I136" s="103">
        <f t="shared" si="17"/>
        <v>125.6371727586115</v>
      </c>
      <c r="J136" s="104">
        <f t="shared" si="11"/>
        <v>26.258169106549804</v>
      </c>
      <c r="K136" s="76">
        <f t="shared" si="18"/>
        <v>263.06145875316207</v>
      </c>
      <c r="L136" s="76">
        <f t="shared" si="12"/>
        <v>197.31286565845252</v>
      </c>
      <c r="M136" s="103">
        <f t="shared" si="19"/>
        <v>9.8840087592825547</v>
      </c>
      <c r="N136" s="103">
        <f t="shared" si="13"/>
        <v>308.87527372757984</v>
      </c>
    </row>
    <row r="137" spans="1:14">
      <c r="A137" s="102">
        <v>40413</v>
      </c>
      <c r="B137" t="s">
        <v>210</v>
      </c>
      <c r="C137">
        <v>19.361000000000001</v>
      </c>
      <c r="D137">
        <v>372.05399999999997</v>
      </c>
      <c r="E137">
        <v>28.45</v>
      </c>
      <c r="F137">
        <v>5264</v>
      </c>
      <c r="G137">
        <v>17.899999999999999</v>
      </c>
      <c r="I137" s="103">
        <f t="shared" si="17"/>
        <v>125.6371727586115</v>
      </c>
      <c r="J137" s="104">
        <f t="shared" si="11"/>
        <v>26.258169106549804</v>
      </c>
      <c r="K137" s="76">
        <f t="shared" si="18"/>
        <v>263.06145875316207</v>
      </c>
      <c r="L137" s="76">
        <f t="shared" si="12"/>
        <v>197.31286565845252</v>
      </c>
      <c r="M137" s="103">
        <f t="shared" si="19"/>
        <v>9.8840087592825547</v>
      </c>
      <c r="N137" s="103">
        <f t="shared" si="13"/>
        <v>308.87527372757984</v>
      </c>
    </row>
    <row r="138" spans="1:14">
      <c r="A138" s="102">
        <v>40413</v>
      </c>
      <c r="B138" t="s">
        <v>211</v>
      </c>
      <c r="C138">
        <v>19.527999999999999</v>
      </c>
      <c r="D138">
        <v>378.09399999999999</v>
      </c>
      <c r="E138">
        <v>28.27</v>
      </c>
      <c r="F138">
        <v>5244</v>
      </c>
      <c r="G138">
        <v>17.899999999999999</v>
      </c>
      <c r="I138" s="103">
        <f t="shared" si="17"/>
        <v>127.67801637922847</v>
      </c>
      <c r="J138" s="104">
        <f t="shared" si="11"/>
        <v>26.684705423258748</v>
      </c>
      <c r="K138" s="76">
        <f t="shared" si="18"/>
        <v>267.33461524131445</v>
      </c>
      <c r="L138" s="76">
        <f t="shared" si="12"/>
        <v>200.51800546145006</v>
      </c>
      <c r="M138" s="103">
        <f t="shared" si="19"/>
        <v>10.044564077263646</v>
      </c>
      <c r="N138" s="103">
        <f t="shared" si="13"/>
        <v>313.89262741448891</v>
      </c>
    </row>
    <row r="139" spans="1:14">
      <c r="A139" s="102">
        <v>40413</v>
      </c>
      <c r="B139" t="s">
        <v>212</v>
      </c>
      <c r="C139">
        <v>19.695</v>
      </c>
      <c r="D139">
        <v>374.05500000000001</v>
      </c>
      <c r="E139">
        <v>28.39</v>
      </c>
      <c r="F139">
        <v>5256</v>
      </c>
      <c r="G139">
        <v>17.899999999999999</v>
      </c>
      <c r="I139" s="103">
        <f t="shared" si="17"/>
        <v>126.31315634120153</v>
      </c>
      <c r="J139" s="104">
        <f t="shared" si="11"/>
        <v>26.399449675311121</v>
      </c>
      <c r="K139" s="76">
        <f t="shared" si="18"/>
        <v>264.47684580322709</v>
      </c>
      <c r="L139" s="76">
        <f t="shared" si="12"/>
        <v>198.37449618459601</v>
      </c>
      <c r="M139" s="103">
        <f t="shared" si="19"/>
        <v>9.9371890999790828</v>
      </c>
      <c r="N139" s="103">
        <f t="shared" si="13"/>
        <v>310.53715937434634</v>
      </c>
    </row>
    <row r="140" spans="1:14">
      <c r="A140" s="102">
        <v>40413</v>
      </c>
      <c r="B140" t="s">
        <v>213</v>
      </c>
      <c r="C140">
        <v>19.861999999999998</v>
      </c>
      <c r="D140">
        <v>376.06799999999998</v>
      </c>
      <c r="E140">
        <v>28.33</v>
      </c>
      <c r="F140">
        <v>5248</v>
      </c>
      <c r="G140">
        <v>17.899999999999999</v>
      </c>
      <c r="I140" s="103">
        <f t="shared" si="17"/>
        <v>126.99342579627049</v>
      </c>
      <c r="J140" s="104">
        <f t="shared" si="11"/>
        <v>26.541625991420528</v>
      </c>
      <c r="K140" s="76">
        <f t="shared" si="18"/>
        <v>265.90120669313256</v>
      </c>
      <c r="L140" s="76">
        <f t="shared" si="12"/>
        <v>199.44285766275075</v>
      </c>
      <c r="M140" s="103">
        <f t="shared" si="19"/>
        <v>9.9907066147793575</v>
      </c>
      <c r="N140" s="103">
        <f t="shared" si="13"/>
        <v>312.20958171185492</v>
      </c>
    </row>
    <row r="141" spans="1:14">
      <c r="A141" s="102">
        <v>40413</v>
      </c>
      <c r="B141" t="s">
        <v>214</v>
      </c>
      <c r="C141">
        <v>20.029</v>
      </c>
      <c r="D141">
        <v>374.39</v>
      </c>
      <c r="E141">
        <v>28.38</v>
      </c>
      <c r="F141">
        <v>5245</v>
      </c>
      <c r="G141">
        <v>17.899999999999999</v>
      </c>
      <c r="I141" s="103">
        <f t="shared" si="17"/>
        <v>126.42623600559919</v>
      </c>
      <c r="J141" s="104">
        <f t="shared" si="11"/>
        <v>26.423083325170229</v>
      </c>
      <c r="K141" s="76">
        <f t="shared" si="18"/>
        <v>264.71361411644693</v>
      </c>
      <c r="L141" s="76">
        <f t="shared" si="12"/>
        <v>198.55208751477394</v>
      </c>
      <c r="M141" s="103">
        <f t="shared" si="19"/>
        <v>9.9460851963243133</v>
      </c>
      <c r="N141" s="103">
        <f t="shared" si="13"/>
        <v>310.81516238513478</v>
      </c>
    </row>
    <row r="142" spans="1:14">
      <c r="A142" s="102">
        <v>40413</v>
      </c>
      <c r="B142" t="s">
        <v>215</v>
      </c>
      <c r="C142">
        <v>20.196000000000002</v>
      </c>
      <c r="D142">
        <v>378.77300000000002</v>
      </c>
      <c r="E142">
        <v>28.25</v>
      </c>
      <c r="F142">
        <v>5235</v>
      </c>
      <c r="G142">
        <v>17.899999999999999</v>
      </c>
      <c r="I142" s="103">
        <f t="shared" si="17"/>
        <v>127.90717963151337</v>
      </c>
      <c r="J142" s="104">
        <f t="shared" si="11"/>
        <v>26.732600542986294</v>
      </c>
      <c r="K142" s="76">
        <f t="shared" si="18"/>
        <v>267.81444153885866</v>
      </c>
      <c r="L142" s="76">
        <f t="shared" si="12"/>
        <v>200.87790577613495</v>
      </c>
      <c r="M142" s="103">
        <f t="shared" si="19"/>
        <v>10.062592591780138</v>
      </c>
      <c r="N142" s="103">
        <f t="shared" si="13"/>
        <v>314.45601849312931</v>
      </c>
    </row>
    <row r="143" spans="1:14">
      <c r="A143" s="102">
        <v>40413</v>
      </c>
      <c r="B143" t="s">
        <v>216</v>
      </c>
      <c r="C143">
        <v>20.363</v>
      </c>
      <c r="D143">
        <v>376.74200000000002</v>
      </c>
      <c r="E143">
        <v>28.31</v>
      </c>
      <c r="F143">
        <v>5241</v>
      </c>
      <c r="G143">
        <v>17.899999999999999</v>
      </c>
      <c r="I143" s="103">
        <f t="shared" si="17"/>
        <v>127.22114078152015</v>
      </c>
      <c r="J143" s="104">
        <f t="shared" si="11"/>
        <v>26.589218423337712</v>
      </c>
      <c r="K143" s="76">
        <f t="shared" si="18"/>
        <v>266.37800058211013</v>
      </c>
      <c r="L143" s="76">
        <f t="shared" si="12"/>
        <v>199.8004834776782</v>
      </c>
      <c r="M143" s="103">
        <f t="shared" si="19"/>
        <v>10.008621192602211</v>
      </c>
      <c r="N143" s="103">
        <f t="shared" si="13"/>
        <v>312.76941226881911</v>
      </c>
    </row>
    <row r="144" spans="1:14">
      <c r="A144" s="102">
        <v>40413</v>
      </c>
      <c r="B144" t="s">
        <v>217</v>
      </c>
      <c r="C144">
        <v>20.53</v>
      </c>
      <c r="D144">
        <v>377.97899999999998</v>
      </c>
      <c r="E144">
        <v>28.23</v>
      </c>
      <c r="F144">
        <v>5241</v>
      </c>
      <c r="G144">
        <v>18</v>
      </c>
      <c r="I144" s="103">
        <f t="shared" si="17"/>
        <v>127.89991078481683</v>
      </c>
      <c r="J144" s="104">
        <f t="shared" si="11"/>
        <v>26.731081354026713</v>
      </c>
      <c r="K144" s="76">
        <f t="shared" si="18"/>
        <v>267.76446615760307</v>
      </c>
      <c r="L144" s="76">
        <f t="shared" si="12"/>
        <v>200.84042105399189</v>
      </c>
      <c r="M144" s="103">
        <f t="shared" si="19"/>
        <v>10.043068758485663</v>
      </c>
      <c r="N144" s="103">
        <f t="shared" si="13"/>
        <v>313.845898702677</v>
      </c>
    </row>
    <row r="145" spans="1:14">
      <c r="A145" s="102">
        <v>40413</v>
      </c>
      <c r="B145" t="s">
        <v>218</v>
      </c>
      <c r="C145">
        <v>20.696999999999999</v>
      </c>
      <c r="D145">
        <v>369.94799999999998</v>
      </c>
      <c r="E145">
        <v>28.47</v>
      </c>
      <c r="F145">
        <v>5237</v>
      </c>
      <c r="G145">
        <v>18</v>
      </c>
      <c r="I145" s="103">
        <f t="shared" si="17"/>
        <v>125.18076791210026</v>
      </c>
      <c r="J145" s="104">
        <f t="shared" si="11"/>
        <v>26.162780493628951</v>
      </c>
      <c r="K145" s="76">
        <f t="shared" si="18"/>
        <v>262.07181293172113</v>
      </c>
      <c r="L145" s="76">
        <f t="shared" si="12"/>
        <v>196.5705681970876</v>
      </c>
      <c r="M145" s="103">
        <f t="shared" si="19"/>
        <v>9.8295538414910517</v>
      </c>
      <c r="N145" s="103">
        <f t="shared" si="13"/>
        <v>307.17355754659536</v>
      </c>
    </row>
    <row r="146" spans="1:14">
      <c r="A146" s="102">
        <v>40413</v>
      </c>
      <c r="B146" t="s">
        <v>219</v>
      </c>
      <c r="C146">
        <v>20.863</v>
      </c>
      <c r="D146">
        <v>379.33800000000002</v>
      </c>
      <c r="E146">
        <v>28.19</v>
      </c>
      <c r="F146">
        <v>5242</v>
      </c>
      <c r="G146">
        <v>18</v>
      </c>
      <c r="I146" s="103">
        <f t="shared" si="17"/>
        <v>128.35984198168578</v>
      </c>
      <c r="J146" s="104">
        <f t="shared" si="11"/>
        <v>26.827206974172327</v>
      </c>
      <c r="K146" s="76">
        <f t="shared" si="18"/>
        <v>268.72735370492933</v>
      </c>
      <c r="L146" s="76">
        <f t="shared" si="12"/>
        <v>201.56264810378582</v>
      </c>
      <c r="M146" s="103">
        <f t="shared" si="19"/>
        <v>10.079183878550907</v>
      </c>
      <c r="N146" s="103">
        <f t="shared" si="13"/>
        <v>314.97449620471582</v>
      </c>
    </row>
    <row r="147" spans="1:14">
      <c r="A147" s="102">
        <v>40413</v>
      </c>
      <c r="B147" t="s">
        <v>220</v>
      </c>
      <c r="C147">
        <v>21.013999999999999</v>
      </c>
      <c r="D147">
        <v>376.964</v>
      </c>
      <c r="E147">
        <v>28.26</v>
      </c>
      <c r="F147">
        <v>5238</v>
      </c>
      <c r="G147">
        <v>18</v>
      </c>
      <c r="I147" s="103">
        <f t="shared" si="17"/>
        <v>127.55623838375504</v>
      </c>
      <c r="J147" s="104">
        <f t="shared" si="11"/>
        <v>26.6592538222048</v>
      </c>
      <c r="K147" s="76">
        <f t="shared" si="18"/>
        <v>267.04497185585774</v>
      </c>
      <c r="L147" s="76">
        <f t="shared" si="12"/>
        <v>200.30075445602205</v>
      </c>
      <c r="M147" s="103">
        <f t="shared" si="19"/>
        <v>10.016082613357977</v>
      </c>
      <c r="N147" s="103">
        <f t="shared" si="13"/>
        <v>313.0025816674368</v>
      </c>
    </row>
    <row r="148" spans="1:14">
      <c r="A148" s="102">
        <v>40413</v>
      </c>
      <c r="B148" t="s">
        <v>221</v>
      </c>
      <c r="C148">
        <v>21.18</v>
      </c>
      <c r="D148">
        <v>375.61599999999999</v>
      </c>
      <c r="E148">
        <v>28.3</v>
      </c>
      <c r="F148">
        <v>5235</v>
      </c>
      <c r="G148">
        <v>18</v>
      </c>
      <c r="I148" s="103">
        <f t="shared" si="17"/>
        <v>127.09970132988366</v>
      </c>
      <c r="J148" s="104">
        <f t="shared" si="11"/>
        <v>26.563837577945684</v>
      </c>
      <c r="K148" s="76">
        <f t="shared" si="18"/>
        <v>266.08919010619957</v>
      </c>
      <c r="L148" s="76">
        <f t="shared" si="12"/>
        <v>199.5838572075123</v>
      </c>
      <c r="M148" s="103">
        <f t="shared" si="19"/>
        <v>9.9802340111604284</v>
      </c>
      <c r="N148" s="103">
        <f t="shared" si="13"/>
        <v>311.88231284876338</v>
      </c>
    </row>
    <row r="149" spans="1:14">
      <c r="A149" s="102">
        <v>40413</v>
      </c>
      <c r="B149" t="s">
        <v>222</v>
      </c>
      <c r="C149">
        <v>21.347000000000001</v>
      </c>
      <c r="D149">
        <v>374.608</v>
      </c>
      <c r="E149">
        <v>28.33</v>
      </c>
      <c r="F149">
        <v>5234</v>
      </c>
      <c r="G149">
        <v>18</v>
      </c>
      <c r="I149" s="103">
        <f t="shared" si="17"/>
        <v>126.75856237601467</v>
      </c>
      <c r="J149" s="104">
        <f t="shared" ref="J149:J157" si="20">I149*20.9/100</f>
        <v>26.492539536587064</v>
      </c>
      <c r="K149" s="76">
        <f t="shared" si="18"/>
        <v>265.3749996950587</v>
      </c>
      <c r="L149" s="76">
        <f t="shared" ref="L149:L157" si="21">K149/1.33322</f>
        <v>199.0481688656476</v>
      </c>
      <c r="M149" s="103">
        <f t="shared" si="19"/>
        <v>9.9534467995909992</v>
      </c>
      <c r="N149" s="103">
        <f t="shared" ref="N149:N157" si="22">M149*31.25</f>
        <v>311.04521248721875</v>
      </c>
    </row>
    <row r="150" spans="1:14">
      <c r="A150" s="102">
        <v>40413</v>
      </c>
      <c r="B150" t="s">
        <v>223</v>
      </c>
      <c r="C150">
        <v>21.513999999999999</v>
      </c>
      <c r="D150">
        <v>377.30200000000002</v>
      </c>
      <c r="E150">
        <v>28.25</v>
      </c>
      <c r="F150">
        <v>5231</v>
      </c>
      <c r="G150">
        <v>18</v>
      </c>
      <c r="I150" s="103">
        <f t="shared" si="17"/>
        <v>127.67067465966748</v>
      </c>
      <c r="J150" s="104">
        <f t="shared" si="20"/>
        <v>26.683171003870502</v>
      </c>
      <c r="K150" s="76">
        <f t="shared" si="18"/>
        <v>267.28454957049985</v>
      </c>
      <c r="L150" s="76">
        <f t="shared" si="21"/>
        <v>200.48045301638126</v>
      </c>
      <c r="M150" s="103">
        <f t="shared" si="19"/>
        <v>10.025068478792919</v>
      </c>
      <c r="N150" s="103">
        <f t="shared" si="22"/>
        <v>313.2833899622787</v>
      </c>
    </row>
    <row r="151" spans="1:14">
      <c r="A151" s="102">
        <v>40413</v>
      </c>
      <c r="B151" t="s">
        <v>224</v>
      </c>
      <c r="C151">
        <v>21.681000000000001</v>
      </c>
      <c r="D151">
        <v>375.61599999999999</v>
      </c>
      <c r="E151">
        <v>28.3</v>
      </c>
      <c r="F151">
        <v>5222</v>
      </c>
      <c r="G151">
        <v>18</v>
      </c>
      <c r="I151" s="103">
        <f t="shared" si="17"/>
        <v>127.09970132988366</v>
      </c>
      <c r="J151" s="104">
        <f t="shared" si="20"/>
        <v>26.563837577945684</v>
      </c>
      <c r="K151" s="76">
        <f t="shared" si="18"/>
        <v>266.08919010619957</v>
      </c>
      <c r="L151" s="76">
        <f t="shared" si="21"/>
        <v>199.5838572075123</v>
      </c>
      <c r="M151" s="103">
        <f t="shared" si="19"/>
        <v>9.9802340111604284</v>
      </c>
      <c r="N151" s="103">
        <f t="shared" si="22"/>
        <v>311.88231284876338</v>
      </c>
    </row>
    <row r="152" spans="1:14">
      <c r="A152" s="102">
        <v>40413</v>
      </c>
      <c r="B152" t="s">
        <v>225</v>
      </c>
      <c r="C152">
        <v>21.847999999999999</v>
      </c>
      <c r="D152">
        <v>374.94400000000002</v>
      </c>
      <c r="E152">
        <v>28.32</v>
      </c>
      <c r="F152">
        <v>5212</v>
      </c>
      <c r="G152">
        <v>18</v>
      </c>
      <c r="I152" s="103">
        <f t="shared" si="17"/>
        <v>126.87215532405956</v>
      </c>
      <c r="J152" s="104">
        <f t="shared" si="20"/>
        <v>26.516280462728446</v>
      </c>
      <c r="K152" s="76">
        <f t="shared" si="18"/>
        <v>265.61281186322884</v>
      </c>
      <c r="L152" s="76">
        <f t="shared" si="21"/>
        <v>199.22654315358969</v>
      </c>
      <c r="M152" s="103">
        <f t="shared" si="19"/>
        <v>9.962366444496876</v>
      </c>
      <c r="N152" s="103">
        <f t="shared" si="22"/>
        <v>311.32395139052738</v>
      </c>
    </row>
    <row r="153" spans="1:14">
      <c r="A153" s="102">
        <v>40413</v>
      </c>
      <c r="B153" t="s">
        <v>226</v>
      </c>
      <c r="C153">
        <v>22.015000000000001</v>
      </c>
      <c r="D153">
        <v>374.27300000000002</v>
      </c>
      <c r="E153">
        <v>28.34</v>
      </c>
      <c r="F153">
        <v>5222</v>
      </c>
      <c r="G153">
        <v>18</v>
      </c>
      <c r="I153" s="103">
        <f t="shared" si="17"/>
        <v>126.64508924601917</v>
      </c>
      <c r="J153" s="104">
        <f t="shared" si="20"/>
        <v>26.468823652418006</v>
      </c>
      <c r="K153" s="76">
        <f t="shared" si="18"/>
        <v>265.13743837159853</v>
      </c>
      <c r="L153" s="76">
        <f t="shared" si="21"/>
        <v>198.86998272723071</v>
      </c>
      <c r="M153" s="103">
        <f t="shared" si="19"/>
        <v>9.9445365631428846</v>
      </c>
      <c r="N153" s="103">
        <f t="shared" si="22"/>
        <v>310.76676759821515</v>
      </c>
    </row>
    <row r="154" spans="1:14">
      <c r="A154" s="102">
        <v>40413</v>
      </c>
      <c r="B154" t="s">
        <v>227</v>
      </c>
      <c r="C154">
        <v>22.181999999999999</v>
      </c>
      <c r="D154">
        <v>374.608</v>
      </c>
      <c r="E154">
        <v>28.33</v>
      </c>
      <c r="F154">
        <v>5219</v>
      </c>
      <c r="G154">
        <v>18</v>
      </c>
      <c r="I154" s="103">
        <f t="shared" si="17"/>
        <v>126.75856237601467</v>
      </c>
      <c r="J154" s="104">
        <f t="shared" si="20"/>
        <v>26.492539536587064</v>
      </c>
      <c r="K154" s="76">
        <f t="shared" si="18"/>
        <v>265.3749996950587</v>
      </c>
      <c r="L154" s="76">
        <f t="shared" si="21"/>
        <v>199.0481688656476</v>
      </c>
      <c r="M154" s="103">
        <f t="shared" si="19"/>
        <v>9.9534467995909992</v>
      </c>
      <c r="N154" s="103">
        <f t="shared" si="22"/>
        <v>311.04521248721875</v>
      </c>
    </row>
    <row r="155" spans="1:14">
      <c r="A155" s="102">
        <v>40413</v>
      </c>
      <c r="B155" t="s">
        <v>228</v>
      </c>
      <c r="C155">
        <v>22.349</v>
      </c>
      <c r="D155">
        <v>376.28899999999999</v>
      </c>
      <c r="E155">
        <v>28.28</v>
      </c>
      <c r="F155">
        <v>5226</v>
      </c>
      <c r="G155">
        <v>18</v>
      </c>
      <c r="I155" s="103">
        <f t="shared" si="17"/>
        <v>127.32772857719485</v>
      </c>
      <c r="J155" s="104">
        <f t="shared" si="20"/>
        <v>26.611495272633718</v>
      </c>
      <c r="K155" s="76">
        <f t="shared" si="18"/>
        <v>266.56657585081041</v>
      </c>
      <c r="L155" s="76">
        <f t="shared" si="21"/>
        <v>199.94192695189869</v>
      </c>
      <c r="M155" s="103">
        <f t="shared" si="19"/>
        <v>9.9981393662893119</v>
      </c>
      <c r="N155" s="103">
        <f t="shared" si="22"/>
        <v>312.44185519654098</v>
      </c>
    </row>
    <row r="156" spans="1:14">
      <c r="A156" s="102">
        <v>40413</v>
      </c>
      <c r="B156" t="s">
        <v>229</v>
      </c>
      <c r="C156">
        <v>22.515999999999998</v>
      </c>
      <c r="D156">
        <v>375.166</v>
      </c>
      <c r="E156">
        <v>28.27</v>
      </c>
      <c r="F156">
        <v>5212</v>
      </c>
      <c r="G156">
        <v>18.100000000000001</v>
      </c>
      <c r="I156" s="103">
        <f t="shared" si="17"/>
        <v>127.20644954398227</v>
      </c>
      <c r="J156" s="104">
        <f t="shared" si="20"/>
        <v>26.586147954692294</v>
      </c>
      <c r="K156" s="76">
        <f t="shared" si="18"/>
        <v>266.27791419795972</v>
      </c>
      <c r="L156" s="76">
        <f t="shared" si="21"/>
        <v>199.72541230851601</v>
      </c>
      <c r="M156" s="103">
        <f t="shared" si="19"/>
        <v>9.9698215778624988</v>
      </c>
      <c r="N156" s="103">
        <f t="shared" si="22"/>
        <v>311.55692430820307</v>
      </c>
    </row>
    <row r="157" spans="1:14">
      <c r="A157" s="102">
        <v>40413</v>
      </c>
      <c r="B157" t="s">
        <v>230</v>
      </c>
      <c r="C157">
        <v>22.681999999999999</v>
      </c>
      <c r="D157">
        <v>378.20600000000002</v>
      </c>
      <c r="E157">
        <v>28.18</v>
      </c>
      <c r="F157">
        <v>5210</v>
      </c>
      <c r="G157">
        <v>18.100000000000001</v>
      </c>
      <c r="I157" s="103">
        <f t="shared" si="17"/>
        <v>128.23780170268509</v>
      </c>
      <c r="J157" s="104">
        <f t="shared" si="20"/>
        <v>26.801700555861181</v>
      </c>
      <c r="K157" s="76">
        <f t="shared" si="18"/>
        <v>268.43681653826911</v>
      </c>
      <c r="L157" s="76">
        <f t="shared" si="21"/>
        <v>201.3447267054718</v>
      </c>
      <c r="M157" s="103">
        <f t="shared" si="19"/>
        <v>10.050653933793125</v>
      </c>
      <c r="N157" s="103">
        <f t="shared" si="22"/>
        <v>314.08293543103514</v>
      </c>
    </row>
    <row r="158" spans="1:14">
      <c r="A158" s="102"/>
      <c r="I158" s="103"/>
      <c r="J158" s="104"/>
      <c r="K158" s="76"/>
      <c r="L158" s="76"/>
      <c r="M158" s="103"/>
      <c r="N158" s="103"/>
    </row>
    <row r="159" spans="1:14">
      <c r="A159" s="102"/>
      <c r="I159" s="103"/>
      <c r="J159" s="104"/>
      <c r="K159" s="76"/>
      <c r="L159" s="76"/>
      <c r="M159" s="103"/>
      <c r="N159" s="103"/>
    </row>
    <row r="160" spans="1:14">
      <c r="A160" s="102"/>
      <c r="I160" s="103"/>
      <c r="J160" s="104"/>
      <c r="K160" s="76"/>
      <c r="L160" s="76"/>
      <c r="M160" s="103"/>
      <c r="N160" s="103"/>
    </row>
    <row r="161" spans="1:14">
      <c r="A161" s="102"/>
      <c r="I161" s="103"/>
      <c r="J161" s="104"/>
      <c r="K161" s="76"/>
      <c r="L161" s="76"/>
      <c r="M161" s="103"/>
      <c r="N161" s="103"/>
    </row>
    <row r="162" spans="1:14">
      <c r="A162" s="102"/>
      <c r="I162" s="103"/>
      <c r="J162" s="104"/>
      <c r="K162" s="76"/>
      <c r="L162" s="76"/>
      <c r="M162" s="103"/>
      <c r="N162" s="103"/>
    </row>
    <row r="163" spans="1:14">
      <c r="A163" s="102"/>
      <c r="I163" s="103"/>
      <c r="J163" s="104"/>
      <c r="K163" s="76"/>
      <c r="L163" s="76"/>
      <c r="M163" s="103"/>
      <c r="N163" s="103"/>
    </row>
    <row r="164" spans="1:14">
      <c r="A164" s="102"/>
      <c r="I164" s="103"/>
      <c r="J164" s="104"/>
      <c r="K164" s="76"/>
      <c r="L164" s="76"/>
      <c r="M164" s="103"/>
      <c r="N164" s="103"/>
    </row>
    <row r="165" spans="1:14">
      <c r="A165" s="102"/>
      <c r="I165" s="103"/>
      <c r="J165" s="104"/>
      <c r="K165" s="76"/>
      <c r="L165" s="76"/>
      <c r="M165" s="103"/>
      <c r="N165" s="103"/>
    </row>
    <row r="166" spans="1:14">
      <c r="A166" s="102"/>
      <c r="I166" s="103"/>
      <c r="J166" s="104"/>
      <c r="K166" s="76"/>
      <c r="L166" s="76"/>
      <c r="M166" s="103"/>
      <c r="N166" s="103"/>
    </row>
    <row r="167" spans="1:14">
      <c r="A167" s="102"/>
      <c r="I167" s="103"/>
      <c r="J167" s="104"/>
      <c r="K167" s="76"/>
      <c r="L167" s="76"/>
      <c r="M167" s="103"/>
      <c r="N167" s="103"/>
    </row>
    <row r="168" spans="1:14">
      <c r="A168" s="102"/>
      <c r="I168" s="103"/>
      <c r="J168" s="104"/>
      <c r="K168" s="76"/>
      <c r="L168" s="76"/>
      <c r="M168" s="103"/>
      <c r="N168" s="103"/>
    </row>
    <row r="169" spans="1:14">
      <c r="A169" s="102"/>
      <c r="I169" s="103"/>
      <c r="J169" s="104"/>
      <c r="K169" s="76"/>
      <c r="L169" s="76"/>
      <c r="M169" s="103"/>
      <c r="N169" s="103"/>
    </row>
    <row r="170" spans="1:14">
      <c r="A170" s="102"/>
      <c r="I170" s="103"/>
      <c r="J170" s="104"/>
      <c r="K170" s="76"/>
      <c r="L170" s="76"/>
      <c r="M170" s="103"/>
      <c r="N170" s="103"/>
    </row>
    <row r="171" spans="1:14">
      <c r="A171" s="102"/>
      <c r="I171" s="103"/>
      <c r="J171" s="104"/>
      <c r="K171" s="76"/>
      <c r="L171" s="76"/>
      <c r="M171" s="103"/>
      <c r="N171" s="103"/>
    </row>
    <row r="172" spans="1:14">
      <c r="A172" s="102"/>
      <c r="I172" s="103"/>
      <c r="J172" s="104"/>
      <c r="K172" s="76"/>
      <c r="L172" s="76"/>
      <c r="M172" s="103"/>
      <c r="N172" s="103"/>
    </row>
    <row r="173" spans="1:14">
      <c r="A173" s="102"/>
      <c r="I173" s="103"/>
      <c r="J173" s="104"/>
      <c r="K173" s="76"/>
      <c r="L173" s="76"/>
      <c r="M173" s="103"/>
      <c r="N173" s="103"/>
    </row>
    <row r="174" spans="1:14">
      <c r="A174" s="102"/>
      <c r="I174" s="103"/>
      <c r="J174" s="104"/>
      <c r="K174" s="76"/>
      <c r="L174" s="76"/>
      <c r="M174" s="103"/>
      <c r="N174" s="103"/>
    </row>
    <row r="175" spans="1:14">
      <c r="A175" s="102"/>
      <c r="I175" s="103"/>
      <c r="J175" s="104"/>
      <c r="K175" s="76"/>
      <c r="L175" s="76"/>
      <c r="M175" s="103"/>
      <c r="N175" s="103"/>
    </row>
    <row r="176" spans="1:14">
      <c r="A176" s="102"/>
      <c r="I176" s="103"/>
      <c r="J176" s="104"/>
      <c r="K176" s="76"/>
      <c r="L176" s="76"/>
      <c r="M176" s="103"/>
      <c r="N176" s="103"/>
    </row>
    <row r="177" spans="1:14">
      <c r="A177" s="102"/>
      <c r="I177" s="103"/>
      <c r="J177" s="104"/>
      <c r="K177" s="76"/>
      <c r="L177" s="76"/>
      <c r="M177" s="103"/>
      <c r="N177" s="103"/>
    </row>
    <row r="178" spans="1:14">
      <c r="A178" s="102"/>
      <c r="I178" s="103"/>
      <c r="J178" s="104"/>
      <c r="K178" s="76"/>
      <c r="L178" s="76"/>
      <c r="M178" s="103"/>
      <c r="N178" s="103"/>
    </row>
    <row r="179" spans="1:14">
      <c r="A179" s="102"/>
      <c r="I179" s="103"/>
      <c r="J179" s="104"/>
      <c r="K179" s="76"/>
      <c r="L179" s="76"/>
      <c r="M179" s="103"/>
      <c r="N179" s="103"/>
    </row>
    <row r="180" spans="1:14">
      <c r="A180" s="102"/>
      <c r="I180" s="103"/>
      <c r="J180" s="104"/>
      <c r="K180" s="76"/>
      <c r="L180" s="76"/>
      <c r="M180" s="103"/>
      <c r="N180" s="103"/>
    </row>
    <row r="181" spans="1:14">
      <c r="A181" s="102"/>
      <c r="I181" s="103"/>
      <c r="J181" s="104"/>
      <c r="K181" s="76"/>
      <c r="L181" s="76"/>
      <c r="M181" s="103"/>
      <c r="N181" s="103"/>
    </row>
    <row r="182" spans="1:14">
      <c r="A182" s="102"/>
      <c r="I182" s="103"/>
      <c r="J182" s="104"/>
      <c r="K182" s="76"/>
      <c r="L182" s="76"/>
      <c r="M182" s="103"/>
      <c r="N182" s="103"/>
    </row>
    <row r="183" spans="1:14">
      <c r="A183" s="102"/>
      <c r="I183" s="103"/>
      <c r="J183" s="104"/>
      <c r="K183" s="76"/>
      <c r="L183" s="76"/>
      <c r="M183" s="103"/>
      <c r="N183" s="103"/>
    </row>
    <row r="184" spans="1:14">
      <c r="A184" s="102"/>
      <c r="I184" s="103"/>
      <c r="J184" s="104"/>
      <c r="K184" s="76"/>
      <c r="L184" s="76"/>
      <c r="M184" s="103"/>
      <c r="N184" s="103"/>
    </row>
    <row r="185" spans="1:14">
      <c r="A185" s="102"/>
      <c r="I185" s="103"/>
      <c r="J185" s="104"/>
      <c r="K185" s="76"/>
      <c r="L185" s="76"/>
      <c r="M185" s="103"/>
      <c r="N185" s="103"/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2013-11-10T21:13:58Z</dcterms:modified>
</cp:coreProperties>
</file>