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D15" i="2"/>
  <c r="D13" i="2"/>
  <c r="J16" i="2"/>
  <c r="Q46" i="2"/>
  <c r="P21" i="2"/>
  <c r="Q21" i="2"/>
  <c r="R21" i="2"/>
  <c r="B45" i="1"/>
  <c r="B34" i="1"/>
  <c r="B32" i="1"/>
  <c r="B33" i="1"/>
  <c r="B31" i="1"/>
  <c r="B40" i="1"/>
  <c r="B44" i="1"/>
  <c r="D16" i="2"/>
  <c r="D14" i="2"/>
  <c r="J15" i="2"/>
  <c r="B38" i="1"/>
  <c r="B39" i="1"/>
  <c r="B35" i="1"/>
  <c r="B36" i="1"/>
  <c r="F14" i="2"/>
  <c r="F13" i="2"/>
  <c r="F15" i="2"/>
  <c r="H13" i="2"/>
  <c r="I93" i="2"/>
  <c r="I84" i="2"/>
  <c r="I86" i="2"/>
  <c r="I88" i="2"/>
  <c r="I85" i="2"/>
  <c r="I89" i="2"/>
  <c r="I43" i="2"/>
  <c r="I44" i="2"/>
  <c r="I51" i="2"/>
  <c r="I52" i="2"/>
  <c r="I59" i="2"/>
  <c r="I60" i="2"/>
  <c r="I67" i="2"/>
  <c r="I68" i="2"/>
  <c r="I75" i="2"/>
  <c r="I76" i="2"/>
  <c r="I83" i="2"/>
  <c r="I41" i="2"/>
  <c r="I87" i="2"/>
  <c r="I45" i="2"/>
  <c r="I58" i="2"/>
  <c r="I64" i="2"/>
  <c r="I65" i="2"/>
  <c r="I70" i="2"/>
  <c r="I71" i="2"/>
  <c r="I77" i="2"/>
  <c r="I38" i="2"/>
  <c r="I39" i="2"/>
  <c r="I24" i="2"/>
  <c r="I25" i="2"/>
  <c r="I32" i="2"/>
  <c r="I33" i="2"/>
  <c r="I21" i="2"/>
  <c r="I56" i="2"/>
  <c r="I62" i="2"/>
  <c r="I91" i="2"/>
  <c r="I46" i="2"/>
  <c r="I47" i="2"/>
  <c r="I53" i="2"/>
  <c r="I66" i="2"/>
  <c r="I72" i="2"/>
  <c r="I73" i="2"/>
  <c r="I78" i="2"/>
  <c r="I79" i="2"/>
  <c r="I40" i="2"/>
  <c r="I22" i="2"/>
  <c r="I23" i="2"/>
  <c r="I30" i="2"/>
  <c r="I31" i="2"/>
  <c r="H14" i="2"/>
  <c r="I90" i="2"/>
  <c r="I50" i="2"/>
  <c r="I57" i="2"/>
  <c r="I63" i="2"/>
  <c r="I69" i="2"/>
  <c r="I92" i="2"/>
  <c r="I49" i="2"/>
  <c r="I54" i="2"/>
  <c r="I82" i="2"/>
  <c r="I37" i="2"/>
  <c r="I26" i="2"/>
  <c r="I35" i="2"/>
  <c r="I55" i="2"/>
  <c r="I74" i="2"/>
  <c r="I80" i="2"/>
  <c r="I42" i="2"/>
  <c r="I28" i="2"/>
  <c r="I61" i="2"/>
  <c r="I27" i="2"/>
  <c r="I34" i="2"/>
  <c r="I48" i="2"/>
  <c r="I81" i="2"/>
  <c r="I29" i="2"/>
  <c r="I36" i="2"/>
  <c r="B43" i="1"/>
  <c r="B42" i="1"/>
  <c r="J81" i="2"/>
  <c r="K81" i="2"/>
  <c r="L81" i="2"/>
  <c r="M81" i="2"/>
  <c r="N81" i="2"/>
  <c r="J74" i="2"/>
  <c r="M74" i="2"/>
  <c r="N74" i="2"/>
  <c r="K74" i="2"/>
  <c r="L74" i="2"/>
  <c r="J92" i="2"/>
  <c r="K92" i="2"/>
  <c r="L92" i="2"/>
  <c r="M92" i="2"/>
  <c r="N92" i="2"/>
  <c r="J30" i="2"/>
  <c r="K30" i="2"/>
  <c r="L30" i="2"/>
  <c r="M30" i="2"/>
  <c r="N30" i="2"/>
  <c r="J66" i="2"/>
  <c r="K66" i="2"/>
  <c r="L66" i="2"/>
  <c r="M66" i="2"/>
  <c r="N66" i="2"/>
  <c r="M33" i="2"/>
  <c r="N33" i="2"/>
  <c r="J33" i="2"/>
  <c r="K33" i="2"/>
  <c r="L33" i="2"/>
  <c r="M70" i="2"/>
  <c r="N70" i="2"/>
  <c r="J70" i="2"/>
  <c r="K70" i="2"/>
  <c r="L70" i="2"/>
  <c r="J76" i="2"/>
  <c r="M76" i="2"/>
  <c r="N76" i="2"/>
  <c r="K76" i="2"/>
  <c r="L76" i="2"/>
  <c r="J44" i="2"/>
  <c r="M44" i="2"/>
  <c r="N44" i="2"/>
  <c r="K44" i="2"/>
  <c r="L44" i="2"/>
  <c r="K48" i="2"/>
  <c r="L48" i="2"/>
  <c r="M48" i="2"/>
  <c r="N48" i="2"/>
  <c r="J48" i="2"/>
  <c r="J55" i="2"/>
  <c r="M55" i="2"/>
  <c r="N55" i="2"/>
  <c r="K55" i="2"/>
  <c r="L55" i="2"/>
  <c r="J69" i="2"/>
  <c r="M69" i="2"/>
  <c r="N69" i="2"/>
  <c r="K69" i="2"/>
  <c r="L69" i="2"/>
  <c r="J23" i="2"/>
  <c r="K23" i="2"/>
  <c r="L23" i="2"/>
  <c r="M23" i="2"/>
  <c r="N23" i="2"/>
  <c r="J53" i="2"/>
  <c r="M53" i="2"/>
  <c r="N53" i="2"/>
  <c r="K53" i="2"/>
  <c r="L53" i="2"/>
  <c r="J32" i="2"/>
  <c r="M32" i="2"/>
  <c r="N32" i="2"/>
  <c r="K32" i="2"/>
  <c r="L32" i="2"/>
  <c r="J65" i="2"/>
  <c r="K65" i="2"/>
  <c r="L65" i="2"/>
  <c r="M65" i="2"/>
  <c r="N65" i="2"/>
  <c r="J75" i="2"/>
  <c r="M75" i="2"/>
  <c r="N75" i="2"/>
  <c r="K75" i="2"/>
  <c r="L75" i="2"/>
  <c r="J43" i="2"/>
  <c r="M43" i="2"/>
  <c r="N43" i="2"/>
  <c r="K43" i="2"/>
  <c r="L43" i="2"/>
  <c r="J86" i="2"/>
  <c r="M86" i="2"/>
  <c r="N86" i="2"/>
  <c r="K86" i="2"/>
  <c r="L86" i="2"/>
  <c r="K36" i="2"/>
  <c r="L36" i="2"/>
  <c r="J36" i="2"/>
  <c r="M36" i="2"/>
  <c r="N36" i="2"/>
  <c r="J34" i="2"/>
  <c r="M34" i="2"/>
  <c r="N34" i="2"/>
  <c r="K34" i="2"/>
  <c r="L34" i="2"/>
  <c r="K42" i="2"/>
  <c r="L42" i="2"/>
  <c r="J42" i="2"/>
  <c r="M42" i="2"/>
  <c r="N42" i="2"/>
  <c r="M35" i="2"/>
  <c r="N35" i="2"/>
  <c r="K35" i="2"/>
  <c r="L35" i="2"/>
  <c r="J35" i="2"/>
  <c r="M54" i="2"/>
  <c r="N54" i="2"/>
  <c r="K54" i="2"/>
  <c r="L54" i="2"/>
  <c r="J54" i="2"/>
  <c r="J63" i="2"/>
  <c r="M63" i="2"/>
  <c r="N63" i="2"/>
  <c r="K63" i="2"/>
  <c r="L63" i="2"/>
  <c r="J14" i="2"/>
  <c r="J13" i="2"/>
  <c r="J22" i="2"/>
  <c r="K22" i="2"/>
  <c r="L22" i="2"/>
  <c r="M22" i="2"/>
  <c r="N22" i="2"/>
  <c r="J73" i="2"/>
  <c r="K73" i="2"/>
  <c r="L73" i="2"/>
  <c r="M73" i="2"/>
  <c r="N73" i="2"/>
  <c r="J47" i="2"/>
  <c r="K47" i="2"/>
  <c r="L47" i="2"/>
  <c r="M47" i="2"/>
  <c r="N47" i="2"/>
  <c r="K56" i="2"/>
  <c r="L56" i="2"/>
  <c r="M56" i="2"/>
  <c r="N56" i="2"/>
  <c r="J56" i="2"/>
  <c r="M25" i="2"/>
  <c r="N25" i="2"/>
  <c r="J25" i="2"/>
  <c r="K25" i="2"/>
  <c r="L25" i="2"/>
  <c r="J77" i="2"/>
  <c r="M77" i="2"/>
  <c r="N77" i="2"/>
  <c r="K77" i="2"/>
  <c r="L77" i="2"/>
  <c r="K64" i="2"/>
  <c r="L64" i="2"/>
  <c r="J64" i="2"/>
  <c r="M64" i="2"/>
  <c r="N64" i="2"/>
  <c r="J41" i="2"/>
  <c r="K41" i="2"/>
  <c r="L41" i="2"/>
  <c r="M41" i="2"/>
  <c r="N41" i="2"/>
  <c r="M68" i="2"/>
  <c r="N68" i="2"/>
  <c r="K68" i="2"/>
  <c r="L68" i="2"/>
  <c r="J68" i="2"/>
  <c r="J52" i="2"/>
  <c r="K52" i="2"/>
  <c r="L52" i="2"/>
  <c r="M52" i="2"/>
  <c r="N52" i="2"/>
  <c r="M89" i="2"/>
  <c r="N89" i="2"/>
  <c r="K89" i="2"/>
  <c r="L89" i="2"/>
  <c r="J89" i="2"/>
  <c r="J84" i="2"/>
  <c r="M84" i="2"/>
  <c r="N84" i="2"/>
  <c r="K84" i="2"/>
  <c r="L84" i="2"/>
  <c r="J61" i="2"/>
  <c r="M61" i="2"/>
  <c r="N61" i="2"/>
  <c r="K61" i="2"/>
  <c r="L61" i="2"/>
  <c r="J37" i="2"/>
  <c r="M37" i="2"/>
  <c r="N37" i="2"/>
  <c r="K37" i="2"/>
  <c r="L37" i="2"/>
  <c r="J50" i="2"/>
  <c r="M50" i="2"/>
  <c r="N50" i="2"/>
  <c r="K50" i="2"/>
  <c r="L50" i="2"/>
  <c r="J79" i="2"/>
  <c r="K79" i="2"/>
  <c r="L79" i="2"/>
  <c r="M79" i="2"/>
  <c r="N79" i="2"/>
  <c r="K91" i="2"/>
  <c r="L91" i="2"/>
  <c r="M91" i="2"/>
  <c r="N91" i="2"/>
  <c r="J91" i="2"/>
  <c r="J39" i="2"/>
  <c r="K39" i="2"/>
  <c r="L39" i="2"/>
  <c r="M39" i="2"/>
  <c r="N39" i="2"/>
  <c r="J45" i="2"/>
  <c r="M45" i="2"/>
  <c r="N45" i="2"/>
  <c r="K45" i="2"/>
  <c r="L45" i="2"/>
  <c r="K60" i="2"/>
  <c r="L60" i="2"/>
  <c r="J60" i="2"/>
  <c r="M60" i="2"/>
  <c r="N60" i="2"/>
  <c r="J88" i="2"/>
  <c r="M88" i="2"/>
  <c r="N88" i="2"/>
  <c r="K88" i="2"/>
  <c r="L88" i="2"/>
  <c r="B18" i="1"/>
  <c r="J28" i="2"/>
  <c r="K28" i="2"/>
  <c r="L28" i="2"/>
  <c r="M28" i="2"/>
  <c r="N28" i="2"/>
  <c r="J82" i="2"/>
  <c r="M82" i="2"/>
  <c r="N82" i="2"/>
  <c r="K82" i="2"/>
  <c r="L82" i="2"/>
  <c r="J90" i="2"/>
  <c r="M90" i="2"/>
  <c r="N90" i="2"/>
  <c r="K90" i="2"/>
  <c r="L90" i="2"/>
  <c r="M78" i="2"/>
  <c r="N78" i="2"/>
  <c r="J78" i="2"/>
  <c r="K78" i="2"/>
  <c r="L78" i="2"/>
  <c r="M62" i="2"/>
  <c r="N62" i="2"/>
  <c r="K62" i="2"/>
  <c r="L62" i="2"/>
  <c r="J62" i="2"/>
  <c r="K38" i="2"/>
  <c r="L38" i="2"/>
  <c r="J38" i="2"/>
  <c r="M38" i="2"/>
  <c r="N38" i="2"/>
  <c r="K87" i="2"/>
  <c r="L87" i="2"/>
  <c r="J87" i="2"/>
  <c r="M87" i="2"/>
  <c r="N87" i="2"/>
  <c r="J59" i="2"/>
  <c r="K59" i="2"/>
  <c r="L59" i="2"/>
  <c r="M59" i="2"/>
  <c r="N59" i="2"/>
  <c r="K29" i="2"/>
  <c r="L29" i="2"/>
  <c r="J29" i="2"/>
  <c r="M29" i="2"/>
  <c r="N29" i="2"/>
  <c r="M27" i="2"/>
  <c r="N27" i="2"/>
  <c r="K27" i="2"/>
  <c r="L27" i="2"/>
  <c r="J27" i="2"/>
  <c r="K80" i="2"/>
  <c r="L80" i="2"/>
  <c r="M80" i="2"/>
  <c r="N80" i="2"/>
  <c r="J80" i="2"/>
  <c r="J26" i="2"/>
  <c r="M26" i="2"/>
  <c r="N26" i="2"/>
  <c r="K26" i="2"/>
  <c r="L26" i="2"/>
  <c r="J49" i="2"/>
  <c r="K49" i="2"/>
  <c r="L49" i="2"/>
  <c r="M49" i="2"/>
  <c r="N49" i="2"/>
  <c r="J57" i="2"/>
  <c r="K57" i="2"/>
  <c r="L57" i="2"/>
  <c r="M57" i="2"/>
  <c r="N57" i="2"/>
  <c r="J31" i="2"/>
  <c r="K31" i="2"/>
  <c r="L31" i="2"/>
  <c r="M31" i="2"/>
  <c r="N31" i="2"/>
  <c r="J40" i="2"/>
  <c r="K40" i="2"/>
  <c r="L40" i="2"/>
  <c r="M40" i="2"/>
  <c r="N40" i="2"/>
  <c r="K72" i="2"/>
  <c r="L72" i="2"/>
  <c r="J72" i="2"/>
  <c r="M72" i="2"/>
  <c r="N72" i="2"/>
  <c r="M46" i="2"/>
  <c r="N46" i="2"/>
  <c r="J46" i="2"/>
  <c r="K46" i="2"/>
  <c r="L46" i="2"/>
  <c r="J21" i="2"/>
  <c r="K21" i="2"/>
  <c r="L21" i="2"/>
  <c r="M21" i="2"/>
  <c r="N21" i="2"/>
  <c r="J24" i="2"/>
  <c r="M24" i="2"/>
  <c r="N24" i="2"/>
  <c r="K24" i="2"/>
  <c r="L24" i="2"/>
  <c r="J71" i="2"/>
  <c r="K71" i="2"/>
  <c r="L71" i="2"/>
  <c r="M71" i="2"/>
  <c r="N71" i="2"/>
  <c r="J58" i="2"/>
  <c r="K58" i="2"/>
  <c r="L58" i="2"/>
  <c r="M58" i="2"/>
  <c r="N58" i="2"/>
  <c r="J83" i="2"/>
  <c r="M83" i="2"/>
  <c r="N83" i="2"/>
  <c r="K83" i="2"/>
  <c r="L83" i="2"/>
  <c r="J67" i="2"/>
  <c r="M67" i="2"/>
  <c r="N67" i="2"/>
  <c r="K67" i="2"/>
  <c r="L67" i="2"/>
  <c r="J51" i="2"/>
  <c r="K51" i="2"/>
  <c r="L51" i="2"/>
  <c r="M51" i="2"/>
  <c r="N51" i="2"/>
  <c r="K85" i="2"/>
  <c r="L85" i="2"/>
  <c r="J85" i="2"/>
  <c r="M85" i="2"/>
  <c r="N85" i="2"/>
  <c r="M93" i="2"/>
  <c r="N93" i="2"/>
  <c r="J93" i="2"/>
  <c r="K93" i="2"/>
  <c r="L93" i="2"/>
  <c r="B22" i="1"/>
  <c r="B19" i="1"/>
  <c r="B20" i="1"/>
  <c r="B21" i="1"/>
  <c r="B23" i="1"/>
  <c r="B24" i="1"/>
</calcChain>
</file>

<file path=xl/sharedStrings.xml><?xml version="1.0" encoding="utf-8"?>
<sst xmlns="http://schemas.openxmlformats.org/spreadsheetml/2006/main" count="192" uniqueCount="165">
  <si>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</si>
  <si>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</si>
  <si>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</si>
  <si>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</si>
  <si>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</si>
  <si>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</si>
  <si>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</si>
  <si>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</si>
  <si>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</si>
  <si>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</si>
  <si>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</si>
  <si>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</si>
  <si>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</si>
  <si>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</si>
  <si>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</si>
  <si>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</si>
  <si>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</si>
  <si>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</si>
  <si>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</si>
  <si>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</si>
  <si>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</si>
  <si>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</si>
  <si>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</si>
  <si>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</si>
  <si>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</si>
  <si>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</si>
  <si>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</si>
  <si>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</si>
  <si>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</si>
  <si>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</si>
  <si>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</si>
  <si>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</si>
  <si>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</si>
  <si>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</si>
  <si>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</si>
  <si>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</si>
  <si>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</si>
  <si>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</si>
  <si>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</si>
  <si>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</si>
  <si>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</si>
  <si>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</si>
  <si>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</si>
  <si>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</si>
  <si>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</si>
  <si>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</si>
  <si>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</si>
  <si>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</si>
  <si>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</si>
  <si>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</si>
  <si>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</si>
  <si>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</si>
  <si>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</si>
  <si>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</si>
  <si>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</si>
  <si>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</si>
  <si>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</si>
  <si>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</si>
  <si>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</si>
  <si>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</si>
  <si>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</si>
  <si>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</si>
  <si>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</si>
  <si>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</si>
  <si>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</si>
  <si>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</si>
  <si>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</si>
  <si>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</si>
  <si>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</si>
  <si>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</si>
  <si>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</si>
  <si>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</si>
  <si>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</si>
  <si>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</si>
  <si>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</si>
  <si>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</si>
  <si>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</si>
  <si>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</si>
  <si>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</si>
  <si>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</si>
  <si>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</si>
  <si>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</si>
  <si>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</si>
  <si>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</si>
  <si>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</si>
  <si>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</si>
  <si>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</si>
  <si>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</si>
  <si>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</si>
  <si>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</si>
  <si>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</si>
  <si>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</si>
  <si>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11:21:21</t>
  </si>
  <si>
    <t xml:space="preserve">   11:21:32</t>
  </si>
  <si>
    <t xml:space="preserve">   11:21:42</t>
  </si>
  <si>
    <t xml:space="preserve">   11:21:52</t>
  </si>
  <si>
    <t xml:space="preserve">   11:22:02</t>
  </si>
  <si>
    <t xml:space="preserve">   11:22:12</t>
  </si>
  <si>
    <t xml:space="preserve">   11:22:22</t>
  </si>
  <si>
    <t xml:space="preserve">   11:22:32</t>
  </si>
  <si>
    <t xml:space="preserve">   11:22:42</t>
  </si>
  <si>
    <t xml:space="preserve">   11:22:52</t>
  </si>
  <si>
    <t xml:space="preserve">   11:23:02</t>
  </si>
  <si>
    <t xml:space="preserve">   11:23:12</t>
  </si>
  <si>
    <t xml:space="preserve">   11:23:22</t>
  </si>
  <si>
    <t xml:space="preserve">   11:23:33</t>
  </si>
  <si>
    <t xml:space="preserve">   11:23:43</t>
  </si>
  <si>
    <t xml:space="preserve">   11:23:53</t>
  </si>
  <si>
    <t xml:space="preserve">   11:24:03</t>
  </si>
  <si>
    <t xml:space="preserve">   11:24:13</t>
  </si>
  <si>
    <t xml:space="preserve">   11:24:23</t>
  </si>
  <si>
    <t xml:space="preserve">   11:24:33</t>
  </si>
  <si>
    <t xml:space="preserve">   11:24:43</t>
  </si>
  <si>
    <t xml:space="preserve">   11:24:53</t>
  </si>
  <si>
    <t xml:space="preserve">   11:25:03</t>
  </si>
  <si>
    <t xml:space="preserve">   11:25:13</t>
  </si>
  <si>
    <t xml:space="preserve">   11:25:23</t>
  </si>
  <si>
    <t xml:space="preserve">   11:25:33</t>
  </si>
  <si>
    <t xml:space="preserve">   11:25:43</t>
  </si>
  <si>
    <t xml:space="preserve">   11:25:53</t>
  </si>
  <si>
    <t xml:space="preserve">   11:26:03</t>
  </si>
  <si>
    <t xml:space="preserve">   11:26:13</t>
  </si>
  <si>
    <t xml:space="preserve">   11:26:23</t>
  </si>
  <si>
    <t xml:space="preserve">   11:26:33</t>
  </si>
  <si>
    <t xml:space="preserve">   11:26:43</t>
  </si>
  <si>
    <t xml:space="preserve">   11:26:53</t>
  </si>
  <si>
    <t xml:space="preserve">   11:27:03</t>
  </si>
  <si>
    <t xml:space="preserve">   11:27:13</t>
  </si>
  <si>
    <t xml:space="preserve">   11:27:23</t>
  </si>
  <si>
    <t xml:space="preserve">   11:27:33</t>
  </si>
  <si>
    <t xml:space="preserve">   11:27:43</t>
  </si>
  <si>
    <t xml:space="preserve">   11:27:53</t>
  </si>
  <si>
    <t xml:space="preserve">   11:28:03</t>
  </si>
  <si>
    <t xml:space="preserve">   11:28:13</t>
  </si>
  <si>
    <t xml:space="preserve">   11:28:23</t>
  </si>
  <si>
    <t xml:space="preserve">   11:28:33</t>
  </si>
  <si>
    <t xml:space="preserve">   11:28:43</t>
  </si>
  <si>
    <t xml:space="preserve">   11:28:53</t>
  </si>
  <si>
    <t xml:space="preserve">   11:29:03</t>
  </si>
  <si>
    <t xml:space="preserve">   11:29:13</t>
  </si>
  <si>
    <t xml:space="preserve">   11:29:23</t>
  </si>
  <si>
    <t xml:space="preserve">   11:29:33</t>
  </si>
  <si>
    <t xml:space="preserve">   11:29:43</t>
  </si>
  <si>
    <t xml:space="preserve">   11:29:53</t>
  </si>
  <si>
    <t xml:space="preserve">   11:30:03</t>
  </si>
  <si>
    <t xml:space="preserve">   11:30:12</t>
  </si>
  <si>
    <t xml:space="preserve">   11:30:22</t>
  </si>
  <si>
    <t xml:space="preserve">   11:30:32</t>
  </si>
  <si>
    <t xml:space="preserve">   11:30:42</t>
  </si>
  <si>
    <t xml:space="preserve">   11:30:52</t>
  </si>
  <si>
    <t xml:space="preserve">   11:31:02</t>
  </si>
  <si>
    <t xml:space="preserve">   11:31:12</t>
  </si>
  <si>
    <t xml:space="preserve">   11:31:22</t>
  </si>
  <si>
    <t xml:space="preserve">   11:31:32</t>
  </si>
  <si>
    <t xml:space="preserve">   11:31:42</t>
  </si>
  <si>
    <t xml:space="preserve">   11:31:52</t>
  </si>
  <si>
    <t xml:space="preserve">   11:32:02</t>
  </si>
  <si>
    <t xml:space="preserve">   11:32:12</t>
  </si>
  <si>
    <t xml:space="preserve">   11:32:22</t>
  </si>
  <si>
    <t xml:space="preserve">   11:32:32</t>
  </si>
  <si>
    <t xml:space="preserve">   11:32:42</t>
  </si>
  <si>
    <t xml:space="preserve">   11:32:52</t>
  </si>
  <si>
    <t xml:space="preserve">   11:33:02</t>
  </si>
  <si>
    <t xml:space="preserve">   11:33:12</t>
  </si>
  <si>
    <t xml:space="preserve">   11:33:22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</si>
</sst>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0" fillId="0" borderId="0" xfId="0" applyAlignment="1">
      <alignment horizontal="center" vertical="center"/>
    </xf>
    <xf numFmtId="0" fontId="0" fillId="7" borderId="0" xfId="0" applyFill="1" applyAlignment="1">
      <alignment wrapText="1"/>
    </xf>
    <xf numFmtId="0" fontId="4" fillId="0" borderId="19" xfId="0" applyFont="1" applyFill="1" applyBorder="1" applyAlignment="1">
      <alignment wrapText="1"/>
    </xf>
    <xf numFmtId="0" fontId="4" fillId="0" borderId="20" xfId="0" applyFont="1" applyFill="1" applyBorder="1" applyAlignment="1">
      <alignment horizontal="right" wrapText="1"/>
    </xf>
    <xf numFmtId="0" fontId="1" fillId="0" borderId="21" xfId="0" applyFont="1" applyFill="1" applyBorder="1" applyAlignment="1">
      <alignment horizontal="right" wrapText="1"/>
    </xf>
    <xf numFmtId="0" fontId="4" fillId="0" borderId="22" xfId="0" applyFont="1" applyFill="1" applyBorder="1" applyAlignment="1">
      <alignment horizontal="right" wrapText="1"/>
    </xf>
    <xf numFmtId="0" fontId="4" fillId="0" borderId="23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4" fillId="0" borderId="25" xfId="0" applyFont="1" applyFill="1" applyBorder="1" applyAlignment="1">
      <alignment horizontal="left" wrapText="1"/>
    </xf>
    <xf numFmtId="0" fontId="0" fillId="0" borderId="26" xfId="0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0" fillId="0" borderId="21" xfId="0" applyFill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3" xfId="0" applyFont="1" applyBorder="1" applyAlignment="1">
      <alignment wrapText="1"/>
    </xf>
    <xf numFmtId="0" fontId="4" fillId="0" borderId="25" xfId="0" applyFont="1" applyBorder="1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53499054581112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85026042071788"/>
                  <c:y val="-0.45379850971642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values'!$N$27:$N$93</c:f>
              <c:numCache>
                <c:formatCode>0.00</c:formatCode>
                <c:ptCount val="67"/>
                <c:pt idx="0">
                  <c:v>250.1335682175589</c:v>
                </c:pt>
                <c:pt idx="1">
                  <c:v>250.566820125094</c:v>
                </c:pt>
                <c:pt idx="2">
                  <c:v>253.6233665155161</c:v>
                </c:pt>
                <c:pt idx="3">
                  <c:v>253.6233665155161</c:v>
                </c:pt>
                <c:pt idx="4">
                  <c:v>250.7139071429509</c:v>
                </c:pt>
                <c:pt idx="5">
                  <c:v>252.4574831510821</c:v>
                </c:pt>
                <c:pt idx="6">
                  <c:v>249.4151302156448</c:v>
                </c:pt>
                <c:pt idx="7">
                  <c:v>249.6310659595418</c:v>
                </c:pt>
                <c:pt idx="8">
                  <c:v>250.2801370780948</c:v>
                </c:pt>
                <c:pt idx="9">
                  <c:v>250.4969163284782</c:v>
                </c:pt>
                <c:pt idx="10">
                  <c:v>250.0635691163998</c:v>
                </c:pt>
                <c:pt idx="11">
                  <c:v>247.9094500842831</c:v>
                </c:pt>
                <c:pt idx="12">
                  <c:v>249.8472121684065</c:v>
                </c:pt>
                <c:pt idx="13">
                  <c:v>250.2801370780948</c:v>
                </c:pt>
                <c:pt idx="14">
                  <c:v>249.8472121684065</c:v>
                </c:pt>
                <c:pt idx="15">
                  <c:v>251.58399156426</c:v>
                </c:pt>
                <c:pt idx="16">
                  <c:v>250.1335682175589</c:v>
                </c:pt>
                <c:pt idx="17">
                  <c:v>252.0898704276917</c:v>
                </c:pt>
                <c:pt idx="18">
                  <c:v>251.2182829968587</c:v>
                </c:pt>
                <c:pt idx="19">
                  <c:v>251.8716544971353</c:v>
                </c:pt>
                <c:pt idx="20">
                  <c:v>251.0009170045415</c:v>
                </c:pt>
                <c:pt idx="21">
                  <c:v>253.1841533122024</c:v>
                </c:pt>
                <c:pt idx="22">
                  <c:v>249.2695905399418</c:v>
                </c:pt>
                <c:pt idx="23">
                  <c:v>249.4852698761664</c:v>
                </c:pt>
                <c:pt idx="24">
                  <c:v>251.6536514665572</c:v>
                </c:pt>
                <c:pt idx="25">
                  <c:v>252.8165796451704</c:v>
                </c:pt>
                <c:pt idx="26">
                  <c:v>253.4742842009056</c:v>
                </c:pt>
                <c:pt idx="27">
                  <c:v>252.5977725397718</c:v>
                </c:pt>
                <c:pt idx="28">
                  <c:v>252.37917884358</c:v>
                </c:pt>
                <c:pt idx="29">
                  <c:v>250.2049184775044</c:v>
                </c:pt>
                <c:pt idx="30">
                  <c:v>250.6380787566413</c:v>
                </c:pt>
                <c:pt idx="31">
                  <c:v>252.5977725397718</c:v>
                </c:pt>
                <c:pt idx="32">
                  <c:v>252.8165796451704</c:v>
                </c:pt>
                <c:pt idx="33">
                  <c:v>252.3082995358667</c:v>
                </c:pt>
                <c:pt idx="34">
                  <c:v>251.4358610587336</c:v>
                </c:pt>
                <c:pt idx="35">
                  <c:v>250.1335682175589</c:v>
                </c:pt>
                <c:pt idx="36">
                  <c:v>251.8716544971353</c:v>
                </c:pt>
                <c:pt idx="37">
                  <c:v>250.566820125094</c:v>
                </c:pt>
                <c:pt idx="38">
                  <c:v>249.2695905399418</c:v>
                </c:pt>
                <c:pt idx="39">
                  <c:v>252.3082995358667</c:v>
                </c:pt>
                <c:pt idx="40">
                  <c:v>250.566820125094</c:v>
                </c:pt>
                <c:pt idx="41">
                  <c:v>250.3500886872554</c:v>
                </c:pt>
                <c:pt idx="42">
                  <c:v>251.0009170045415</c:v>
                </c:pt>
                <c:pt idx="43">
                  <c:v>249.9172584416825</c:v>
                </c:pt>
                <c:pt idx="44">
                  <c:v>249.9172584416825</c:v>
                </c:pt>
                <c:pt idx="45">
                  <c:v>249.4852698761664</c:v>
                </c:pt>
                <c:pt idx="46">
                  <c:v>250.783762805807</c:v>
                </c:pt>
                <c:pt idx="47">
                  <c:v>249.7011590857177</c:v>
                </c:pt>
                <c:pt idx="48">
                  <c:v>250.783762805807</c:v>
                </c:pt>
                <c:pt idx="49">
                  <c:v>248.1239202153942</c:v>
                </c:pt>
                <c:pt idx="50">
                  <c:v>250.2801370780948</c:v>
                </c:pt>
                <c:pt idx="51">
                  <c:v>248.768583038327</c:v>
                </c:pt>
                <c:pt idx="52">
                  <c:v>248.768583038327</c:v>
                </c:pt>
                <c:pt idx="53">
                  <c:v>250.2801370780948</c:v>
                </c:pt>
                <c:pt idx="54">
                  <c:v>248.9838890281699</c:v>
                </c:pt>
                <c:pt idx="55">
                  <c:v>249.4852698761664</c:v>
                </c:pt>
                <c:pt idx="56">
                  <c:v>250.3500886872554</c:v>
                </c:pt>
                <c:pt idx="57">
                  <c:v>248.6238090465018</c:v>
                </c:pt>
                <c:pt idx="58">
                  <c:v>250.1335682175589</c:v>
                </c:pt>
                <c:pt idx="59">
                  <c:v>251.0009170045415</c:v>
                </c:pt>
                <c:pt idx="60">
                  <c:v>251.0009170045415</c:v>
                </c:pt>
                <c:pt idx="61">
                  <c:v>249.2695905399418</c:v>
                </c:pt>
                <c:pt idx="62">
                  <c:v>249.2695905399418</c:v>
                </c:pt>
                <c:pt idx="63">
                  <c:v>250.3500886872554</c:v>
                </c:pt>
                <c:pt idx="64">
                  <c:v>249.7725997036657</c:v>
                </c:pt>
                <c:pt idx="65">
                  <c:v>247.6235521905321</c:v>
                </c:pt>
                <c:pt idx="66">
                  <c:v>252.5977725397718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645784"/>
        <c:axId val="-2129597944"/>
      </c:scatterChart>
      <c:valAx>
        <c:axId val="-2119645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29597944"/>
        <c:crosses val="autoZero"/>
        <c:crossBetween val="midCat"/>
      </c:valAx>
      <c:valAx>
        <c:axId val="-2129597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196457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1205348146971"/>
          <c:y val="0.384999295045236"/>
          <c:w val="0.231155566201767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2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G11" sqref="G11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6" t="s">
        <v>73</v>
      </c>
      <c r="B3" s="126"/>
      <c r="C3" s="126"/>
      <c r="D3" s="126"/>
      <c r="E3" s="127"/>
    </row>
    <row r="4" spans="1:5" ht="15">
      <c r="A4" s="125" t="s">
        <v>1</v>
      </c>
      <c r="B4" s="125"/>
      <c r="C4" s="125"/>
      <c r="D4" s="125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58.62</v>
      </c>
      <c r="C7" s="13" t="s">
        <v>4</v>
      </c>
      <c r="D7" s="13"/>
      <c r="E7" s="14"/>
    </row>
    <row r="8" spans="1:5">
      <c r="A8" s="11" t="s">
        <v>5</v>
      </c>
      <c r="B8">
        <v>31.05</v>
      </c>
      <c r="C8" s="13" t="s">
        <v>6</v>
      </c>
      <c r="D8" s="13"/>
      <c r="E8" s="14"/>
    </row>
    <row r="9" spans="1:5">
      <c r="A9" s="11" t="s">
        <v>7</v>
      </c>
      <c r="B9" s="12">
        <v>30.8</v>
      </c>
      <c r="C9" s="13" t="s">
        <v>8</v>
      </c>
      <c r="D9" s="13"/>
      <c r="E9" s="14"/>
    </row>
    <row r="10" spans="1:5">
      <c r="A10" s="11" t="s">
        <v>9</v>
      </c>
      <c r="B10">
        <v>23.3</v>
      </c>
      <c r="C10" s="13" t="s">
        <v>10</v>
      </c>
      <c r="D10" s="13"/>
      <c r="E10" s="14"/>
    </row>
    <row r="11" spans="1:5">
      <c r="A11" s="11" t="s">
        <v>11</v>
      </c>
      <c r="B11">
        <v>17.899999999999999</v>
      </c>
      <c r="C11" s="13" t="s">
        <v>12</v>
      </c>
      <c r="D11" s="13"/>
      <c r="E11" s="14"/>
    </row>
    <row r="12" spans="1:5">
      <c r="A12" s="11" t="s">
        <v>13</v>
      </c>
      <c r="B12" s="15">
        <v>17.899999999999999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32.299999999999997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102.18478947860123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21.356621001027655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212.45788070121205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159.35695586715772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7.9826859073373742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7.9826859073373742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249.45893460429295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1.6677060446752692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1.6677060446752692</v>
      </c>
      <c r="C32" s="43"/>
      <c r="D32" s="43"/>
      <c r="E32" s="45"/>
    </row>
    <row r="33" spans="1:5">
      <c r="A33" s="42" t="s">
        <v>38</v>
      </c>
      <c r="B33" s="47">
        <f>TAN(B8*PI()/180)</f>
        <v>0.60204896821573484</v>
      </c>
      <c r="C33" s="43"/>
      <c r="D33" s="43"/>
      <c r="E33" s="45"/>
    </row>
    <row r="34" spans="1:5">
      <c r="A34" s="42" t="s">
        <v>39</v>
      </c>
      <c r="B34" s="47">
        <f>TAN(B9*PI()/180)</f>
        <v>0.59611964039329757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3.2842374310849687E-2</v>
      </c>
      <c r="C35" s="43"/>
      <c r="D35" s="43"/>
      <c r="E35" s="45"/>
    </row>
    <row r="36" spans="1:5">
      <c r="A36" s="42" t="s">
        <v>41</v>
      </c>
      <c r="B36" s="47">
        <f>B35+(B29*(B12-B11))</f>
        <v>3.2842374310849687E-2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157.6437768571989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14.27904607498408</v>
      </c>
      <c r="C39" s="48"/>
      <c r="D39" s="48"/>
      <c r="E39" s="45"/>
    </row>
    <row r="40" spans="1:5">
      <c r="A40" s="49" t="s">
        <v>44</v>
      </c>
      <c r="B40" s="48">
        <f>B33/B31-1</f>
        <v>-0.63899575099701456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1.6836334228911375E-5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4.5677116566688047E-3</v>
      </c>
      <c r="C43" s="48"/>
      <c r="D43" s="48"/>
      <c r="E43" s="50"/>
    </row>
    <row r="44" spans="1:5">
      <c r="A44" s="49" t="s">
        <v>47</v>
      </c>
      <c r="B44" s="48">
        <f>B34/B32-1</f>
        <v>-0.64255113046054091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17.878116343490301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>
      <selection activeCell="D15" sqref="D15"/>
    </sheetView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6" t="s">
        <v>73</v>
      </c>
      <c r="B3" s="126"/>
      <c r="C3" s="126"/>
      <c r="D3" s="126"/>
      <c r="E3" s="128"/>
      <c r="F3" s="128"/>
      <c r="G3" s="129"/>
      <c r="H3" s="129"/>
      <c r="I3" s="129"/>
      <c r="J3" s="129"/>
    </row>
    <row r="4" spans="1:18" ht="15">
      <c r="A4" s="125" t="s">
        <v>1</v>
      </c>
      <c r="B4" s="125"/>
      <c r="C4" s="125"/>
      <c r="D4" s="125"/>
      <c r="E4" s="129"/>
      <c r="F4" s="129"/>
      <c r="G4" s="129"/>
      <c r="H4" s="129"/>
      <c r="I4" s="129"/>
      <c r="J4" s="129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58.62</v>
      </c>
      <c r="C7" s="58" t="s">
        <v>50</v>
      </c>
      <c r="D7" s="59" t="s">
        <v>51</v>
      </c>
      <c r="E7">
        <v>23.3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53</v>
      </c>
      <c r="B8">
        <v>31.05</v>
      </c>
      <c r="C8" s="64" t="s">
        <v>50</v>
      </c>
      <c r="D8" s="65" t="s">
        <v>54</v>
      </c>
      <c r="E8">
        <v>17.899999999999999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68</v>
      </c>
      <c r="B10" s="107">
        <v>32.299999999999997</v>
      </c>
      <c r="C10" s="66" t="s">
        <v>70</v>
      </c>
      <c r="D10" s="108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1.6677060446752692</v>
      </c>
      <c r="E13" s="83" t="s">
        <v>42</v>
      </c>
      <c r="F13" s="84">
        <f>$D$15/$D$13*1/$B$16*POWER(100,2)</f>
        <v>157.6437768571989</v>
      </c>
      <c r="G13" s="39" t="s">
        <v>40</v>
      </c>
      <c r="H13" s="84">
        <f>(-$F$14+(SQRT(POWER($F$14,2)-4*$F$13*$F$15)))/(2*$F$13)</f>
        <v>3.2842374310849687E-2</v>
      </c>
      <c r="I13" s="85" t="s">
        <v>45</v>
      </c>
      <c r="J13" s="86">
        <f>$D$16/$D$14*1/$B$16*POWER($H$14,2)</f>
        <v>1.6843015989203506E-5</v>
      </c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1.6677060446752692</v>
      </c>
      <c r="E14" s="49" t="s">
        <v>43</v>
      </c>
      <c r="F14" s="48">
        <f>$D$15/$D$13*100+$D$15/$D$13*1/$B$16*100-$B$13*1/$B$16*100-100+$B$13*100</f>
        <v>14.27904607498408</v>
      </c>
      <c r="G14" s="42" t="s">
        <v>41</v>
      </c>
      <c r="H14" s="47">
        <f>$H$13+($B$15*(G21-$E$8))</f>
        <v>3.2842374310849687E-2</v>
      </c>
      <c r="I14" s="89" t="s">
        <v>46</v>
      </c>
      <c r="J14" s="50">
        <f>$D$16/$D$14*$H$14+$D$16/$D$14*1/$B$16*$H$14-$B$13*1/$B$16*$H$14-$H$14+$B$13*$H$14</f>
        <v>4.5725740965603459E-3</v>
      </c>
      <c r="P14" s="130" t="s">
        <v>78</v>
      </c>
      <c r="Q14" s="131"/>
      <c r="R14" s="54"/>
    </row>
    <row r="15" spans="1:18" ht="24">
      <c r="A15" s="46" t="s">
        <v>34</v>
      </c>
      <c r="B15" s="43">
        <v>3.8299999999999999E-4</v>
      </c>
      <c r="C15" s="87" t="s">
        <v>38</v>
      </c>
      <c r="D15" s="88">
        <f>TAN($B$8*PI()/180)</f>
        <v>0.60204896821573484</v>
      </c>
      <c r="E15" s="49" t="s">
        <v>44</v>
      </c>
      <c r="F15" s="48">
        <f>$D$15/$D$13-1</f>
        <v>-0.63899575099701456</v>
      </c>
      <c r="G15" s="90"/>
      <c r="H15" s="48"/>
      <c r="I15" s="89" t="s">
        <v>47</v>
      </c>
      <c r="J15" s="50">
        <f>$D$16/$D$14-1</f>
        <v>-0.64240927133429149</v>
      </c>
      <c r="P15" s="115" t="s">
        <v>77</v>
      </c>
      <c r="Q15" s="116"/>
      <c r="R15" s="54"/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0.59635621971563602</v>
      </c>
      <c r="E16" s="95"/>
      <c r="F16" s="52"/>
      <c r="G16" s="95"/>
      <c r="H16" s="52"/>
      <c r="I16" s="109" t="s">
        <v>69</v>
      </c>
      <c r="J16" s="106">
        <f>(B10-0.03)/1.805</f>
        <v>17.878116343490301</v>
      </c>
      <c r="P16" s="117">
        <v>2.5999999999999999E-2</v>
      </c>
      <c r="Q16" s="118"/>
      <c r="R16" s="54"/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P17" s="54"/>
      <c r="Q17" s="54"/>
      <c r="R17" s="54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54"/>
      <c r="Q19" s="111"/>
      <c r="R19" s="54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19" t="s">
        <v>91</v>
      </c>
      <c r="Q20" s="120" t="s">
        <v>86</v>
      </c>
      <c r="R20" s="121" t="s">
        <v>87</v>
      </c>
      <c r="S20" s="112"/>
    </row>
    <row r="21" spans="1:19">
      <c r="A21" s="102">
        <v>40413</v>
      </c>
      <c r="B21" t="s">
        <v>92</v>
      </c>
      <c r="C21">
        <v>0</v>
      </c>
      <c r="D21">
        <v>302.38200000000001</v>
      </c>
      <c r="E21">
        <v>30.81</v>
      </c>
      <c r="F21">
        <v>5953</v>
      </c>
      <c r="G21">
        <v>17.899999999999999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102.0963743445602</v>
      </c>
      <c r="J21" s="104">
        <f t="shared" ref="J21:J82" si="1">I21*20.9/100</f>
        <v>21.338142238013077</v>
      </c>
      <c r="K21" s="76">
        <f>($B$9-EXP(52.57-6690.9/(273.15+G21)-4.681*LN(273.15+G21)))*I21/100*0.2095</f>
        <v>213.77129537999753</v>
      </c>
      <c r="L21" s="76">
        <f t="shared" ref="L21:L82" si="2">K21/1.33322</f>
        <v>160.34210061355029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8.0320293441453288</v>
      </c>
      <c r="N21" s="103">
        <f t="shared" ref="N21:N82" si="3">M21*31.25</f>
        <v>251.00091700454152</v>
      </c>
      <c r="P21" s="124">
        <f>Q46</f>
        <v>-1.3859999999999957</v>
      </c>
      <c r="Q21" s="122">
        <f>P21*(6)</f>
        <v>-8.3159999999999741</v>
      </c>
      <c r="R21" s="123">
        <f>(Q21/1000)*(P16*1000)</f>
        <v>-0.21621599999999933</v>
      </c>
      <c r="S21" s="113"/>
    </row>
    <row r="22" spans="1:19">
      <c r="A22" s="102">
        <v>40413</v>
      </c>
      <c r="B22" t="s">
        <v>93</v>
      </c>
      <c r="C22">
        <v>0.183</v>
      </c>
      <c r="D22">
        <v>302.64400000000001</v>
      </c>
      <c r="E22">
        <v>30.8</v>
      </c>
      <c r="F22">
        <v>5958</v>
      </c>
      <c r="G22">
        <v>17.899999999999999</v>
      </c>
      <c r="I22" s="103">
        <f t="shared" si="0"/>
        <v>102.18478947860123</v>
      </c>
      <c r="J22" s="104">
        <f t="shared" si="1"/>
        <v>21.356621001027655</v>
      </c>
      <c r="K22" s="76">
        <f t="shared" ref="K22:K36" si="4">($B$9-EXP(52.57-6690.9/(273.15+G22)-4.681*LN(273.15+G22)))*I22/100*0.2095</f>
        <v>213.95642063891572</v>
      </c>
      <c r="L22" s="76">
        <f t="shared" si="2"/>
        <v>160.48095636047742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8.0389850558994773</v>
      </c>
      <c r="N22" s="103">
        <f t="shared" si="3"/>
        <v>251.21828299685868</v>
      </c>
      <c r="P22" s="54"/>
      <c r="Q22" s="54"/>
    </row>
    <row r="23" spans="1:19">
      <c r="A23" s="102">
        <v>40413</v>
      </c>
      <c r="B23" t="s">
        <v>94</v>
      </c>
      <c r="C23">
        <v>0.35</v>
      </c>
      <c r="D23">
        <v>304.48399999999998</v>
      </c>
      <c r="E23">
        <v>30.73</v>
      </c>
      <c r="F23">
        <v>5944</v>
      </c>
      <c r="G23">
        <v>17.899999999999999</v>
      </c>
      <c r="I23" s="103">
        <f t="shared" si="0"/>
        <v>102.80611702610589</v>
      </c>
      <c r="J23" s="104">
        <f t="shared" si="1"/>
        <v>21.48647845845613</v>
      </c>
      <c r="K23" s="76">
        <f t="shared" si="4"/>
        <v>215.25736786194926</v>
      </c>
      <c r="L23" s="76">
        <f t="shared" si="2"/>
        <v>161.45674972018816</v>
      </c>
      <c r="M23" s="103">
        <f t="shared" si="5"/>
        <v>8.0878655487271747</v>
      </c>
      <c r="N23" s="103">
        <f t="shared" si="3"/>
        <v>252.7457983977242</v>
      </c>
      <c r="P23" s="132" t="s">
        <v>84</v>
      </c>
      <c r="Q23" s="127"/>
      <c r="R23" s="127"/>
      <c r="S23" s="127"/>
    </row>
    <row r="24" spans="1:19">
      <c r="A24" s="102">
        <v>40413</v>
      </c>
      <c r="B24" t="s">
        <v>95</v>
      </c>
      <c r="C24">
        <v>0.51700000000000002</v>
      </c>
      <c r="D24">
        <v>301.59800000000001</v>
      </c>
      <c r="E24">
        <v>30.84</v>
      </c>
      <c r="F24">
        <v>5959</v>
      </c>
      <c r="G24">
        <v>17.899999999999999</v>
      </c>
      <c r="I24" s="103">
        <f t="shared" si="0"/>
        <v>101.83164538536489</v>
      </c>
      <c r="J24" s="104">
        <f t="shared" si="1"/>
        <v>21.282813885541263</v>
      </c>
      <c r="K24" s="76">
        <f t="shared" si="4"/>
        <v>213.2170009410903</v>
      </c>
      <c r="L24" s="76">
        <f t="shared" si="2"/>
        <v>159.92634444509557</v>
      </c>
      <c r="M24" s="103">
        <f t="shared" si="5"/>
        <v>8.0112028379921743</v>
      </c>
      <c r="N24" s="103">
        <f t="shared" si="3"/>
        <v>250.35008868725544</v>
      </c>
      <c r="P24" s="54"/>
      <c r="Q24" s="54"/>
      <c r="R24" s="54"/>
    </row>
    <row r="25" spans="1:19">
      <c r="A25" s="102">
        <v>40413</v>
      </c>
      <c r="B25" t="s">
        <v>96</v>
      </c>
      <c r="C25">
        <v>0.68400000000000005</v>
      </c>
      <c r="D25">
        <v>303.69400000000002</v>
      </c>
      <c r="E25">
        <v>30.76</v>
      </c>
      <c r="F25">
        <v>5950</v>
      </c>
      <c r="G25">
        <v>17.899999999999999</v>
      </c>
      <c r="I25" s="103">
        <f t="shared" si="0"/>
        <v>102.53931374757327</v>
      </c>
      <c r="J25" s="104">
        <f t="shared" si="1"/>
        <v>21.430716573242812</v>
      </c>
      <c r="K25" s="76">
        <f t="shared" si="4"/>
        <v>214.6987301744731</v>
      </c>
      <c r="L25" s="76">
        <f t="shared" si="2"/>
        <v>161.03773583840109</v>
      </c>
      <c r="M25" s="103">
        <f t="shared" si="5"/>
        <v>8.0668758536861347</v>
      </c>
      <c r="N25" s="103">
        <f t="shared" si="3"/>
        <v>252.08987042769172</v>
      </c>
      <c r="P25" s="54"/>
      <c r="Q25" s="54"/>
      <c r="R25" s="54"/>
    </row>
    <row r="26" spans="1:19">
      <c r="A26" s="102">
        <v>40413</v>
      </c>
      <c r="B26" t="s">
        <v>97</v>
      </c>
      <c r="C26">
        <v>0.85099999999999998</v>
      </c>
      <c r="D26">
        <v>305.541</v>
      </c>
      <c r="E26">
        <v>30.69</v>
      </c>
      <c r="F26">
        <v>5941</v>
      </c>
      <c r="G26">
        <v>17.899999999999999</v>
      </c>
      <c r="I26" s="103">
        <f t="shared" si="0"/>
        <v>103.16307398122854</v>
      </c>
      <c r="J26" s="104">
        <f t="shared" si="1"/>
        <v>21.561082462076762</v>
      </c>
      <c r="K26" s="76">
        <f t="shared" si="4"/>
        <v>216.00477100120222</v>
      </c>
      <c r="L26" s="76">
        <f t="shared" si="2"/>
        <v>162.01734972562832</v>
      </c>
      <c r="M26" s="103">
        <f t="shared" si="5"/>
        <v>8.1159477284965149</v>
      </c>
      <c r="N26" s="103">
        <f t="shared" si="3"/>
        <v>253.6233665155161</v>
      </c>
      <c r="P26" s="54"/>
      <c r="Q26" s="54"/>
      <c r="R26" s="54"/>
    </row>
    <row r="27" spans="1:19">
      <c r="A27" s="102">
        <v>40413</v>
      </c>
      <c r="B27" t="s">
        <v>98</v>
      </c>
      <c r="C27">
        <v>1.018</v>
      </c>
      <c r="D27">
        <v>301.33699999999999</v>
      </c>
      <c r="E27">
        <v>30.85</v>
      </c>
      <c r="F27">
        <v>5954</v>
      </c>
      <c r="G27">
        <v>17.899999999999999</v>
      </c>
      <c r="I27" s="103">
        <f t="shared" si="0"/>
        <v>101.74357417354936</v>
      </c>
      <c r="J27" s="104">
        <f t="shared" si="1"/>
        <v>21.264407002271813</v>
      </c>
      <c r="K27" s="76">
        <f t="shared" si="4"/>
        <v>213.03259579295101</v>
      </c>
      <c r="L27" s="76">
        <f t="shared" si="2"/>
        <v>159.78802882716357</v>
      </c>
      <c r="M27" s="103">
        <f t="shared" si="5"/>
        <v>8.0042741829618862</v>
      </c>
      <c r="N27" s="103">
        <f t="shared" si="3"/>
        <v>250.13356821755895</v>
      </c>
      <c r="P27" s="54"/>
      <c r="Q27" s="54"/>
      <c r="R27" s="54"/>
    </row>
    <row r="28" spans="1:19">
      <c r="A28" s="102">
        <v>40413</v>
      </c>
      <c r="B28" t="s">
        <v>99</v>
      </c>
      <c r="C28">
        <v>1.1850000000000001</v>
      </c>
      <c r="D28">
        <v>301.85899999999998</v>
      </c>
      <c r="E28">
        <v>30.83</v>
      </c>
      <c r="F28">
        <v>5942</v>
      </c>
      <c r="G28">
        <v>17.899999999999999</v>
      </c>
      <c r="I28" s="103">
        <f t="shared" si="0"/>
        <v>101.91980240994418</v>
      </c>
      <c r="J28" s="104">
        <f t="shared" si="1"/>
        <v>21.301238703678333</v>
      </c>
      <c r="K28" s="76">
        <f t="shared" si="4"/>
        <v>213.40158576559702</v>
      </c>
      <c r="L28" s="76">
        <f t="shared" si="2"/>
        <v>160.06479483175846</v>
      </c>
      <c r="M28" s="103">
        <f t="shared" si="5"/>
        <v>8.0181382440030067</v>
      </c>
      <c r="N28" s="103">
        <f t="shared" si="3"/>
        <v>250.56682012509395</v>
      </c>
      <c r="P28" s="54"/>
      <c r="Q28" s="54"/>
      <c r="R28" s="54"/>
    </row>
    <row r="29" spans="1:19">
      <c r="A29" s="102">
        <v>40413</v>
      </c>
      <c r="B29" t="s">
        <v>100</v>
      </c>
      <c r="C29">
        <v>1.3520000000000001</v>
      </c>
      <c r="D29">
        <v>305.541</v>
      </c>
      <c r="E29">
        <v>30.69</v>
      </c>
      <c r="F29">
        <v>5947</v>
      </c>
      <c r="G29">
        <v>17.899999999999999</v>
      </c>
      <c r="I29" s="103">
        <f t="shared" si="0"/>
        <v>103.16307398122854</v>
      </c>
      <c r="J29" s="104">
        <f t="shared" si="1"/>
        <v>21.561082462076762</v>
      </c>
      <c r="K29" s="76">
        <f t="shared" si="4"/>
        <v>216.00477100120222</v>
      </c>
      <c r="L29" s="76">
        <f t="shared" si="2"/>
        <v>162.01734972562832</v>
      </c>
      <c r="M29" s="103">
        <f t="shared" si="5"/>
        <v>8.1159477284965149</v>
      </c>
      <c r="N29" s="103">
        <f t="shared" si="3"/>
        <v>253.6233665155161</v>
      </c>
      <c r="P29" s="54"/>
      <c r="Q29" s="54"/>
      <c r="R29" s="54"/>
    </row>
    <row r="30" spans="1:19">
      <c r="A30" s="102">
        <v>40413</v>
      </c>
      <c r="B30" t="s">
        <v>101</v>
      </c>
      <c r="C30">
        <v>1.5189999999999999</v>
      </c>
      <c r="D30">
        <v>305.541</v>
      </c>
      <c r="E30">
        <v>30.69</v>
      </c>
      <c r="F30">
        <v>5951</v>
      </c>
      <c r="G30">
        <v>17.899999999999999</v>
      </c>
      <c r="I30" s="103">
        <f t="shared" si="0"/>
        <v>103.16307398122854</v>
      </c>
      <c r="J30" s="104">
        <f t="shared" si="1"/>
        <v>21.561082462076762</v>
      </c>
      <c r="K30" s="76">
        <f t="shared" si="4"/>
        <v>216.00477100120222</v>
      </c>
      <c r="L30" s="76">
        <f t="shared" si="2"/>
        <v>162.01734972562832</v>
      </c>
      <c r="M30" s="103">
        <f t="shared" si="5"/>
        <v>8.1159477284965149</v>
      </c>
      <c r="N30" s="103">
        <f t="shared" si="3"/>
        <v>253.6233665155161</v>
      </c>
      <c r="P30" s="54"/>
      <c r="Q30" s="54"/>
      <c r="R30" s="54"/>
    </row>
    <row r="31" spans="1:19">
      <c r="A31" s="102">
        <v>40413</v>
      </c>
      <c r="B31" t="s">
        <v>102</v>
      </c>
      <c r="C31">
        <v>1.6859999999999999</v>
      </c>
      <c r="D31">
        <v>301.98700000000002</v>
      </c>
      <c r="E31">
        <v>30.78</v>
      </c>
      <c r="F31">
        <v>5950</v>
      </c>
      <c r="G31">
        <v>18</v>
      </c>
      <c r="I31" s="103">
        <f t="shared" si="0"/>
        <v>102.17207390202151</v>
      </c>
      <c r="J31" s="104">
        <f t="shared" si="1"/>
        <v>21.353963445522496</v>
      </c>
      <c r="K31" s="76">
        <f t="shared" si="4"/>
        <v>213.90203211805266</v>
      </c>
      <c r="L31" s="76">
        <f t="shared" si="2"/>
        <v>160.44016150226719</v>
      </c>
      <c r="M31" s="103">
        <f t="shared" si="5"/>
        <v>8.0228450285744302</v>
      </c>
      <c r="N31" s="103">
        <f t="shared" si="3"/>
        <v>250.71390714295094</v>
      </c>
      <c r="P31" s="54"/>
      <c r="Q31" s="54"/>
      <c r="R31" s="54"/>
    </row>
    <row r="32" spans="1:19">
      <c r="A32" s="102">
        <v>40413</v>
      </c>
      <c r="B32" t="s">
        <v>103</v>
      </c>
      <c r="C32">
        <v>1.8520000000000001</v>
      </c>
      <c r="D32">
        <v>304.08800000000002</v>
      </c>
      <c r="E32">
        <v>30.7</v>
      </c>
      <c r="F32">
        <v>5941</v>
      </c>
      <c r="G32">
        <v>18</v>
      </c>
      <c r="I32" s="103">
        <f t="shared" si="0"/>
        <v>102.88262394205177</v>
      </c>
      <c r="J32" s="104">
        <f t="shared" si="1"/>
        <v>21.502468403888816</v>
      </c>
      <c r="K32" s="76">
        <f t="shared" si="4"/>
        <v>215.38960197622922</v>
      </c>
      <c r="L32" s="76">
        <f t="shared" si="2"/>
        <v>161.55593373653952</v>
      </c>
      <c r="M32" s="103">
        <f t="shared" si="5"/>
        <v>8.0786394608346264</v>
      </c>
      <c r="N32" s="103">
        <f t="shared" si="3"/>
        <v>252.45748315108207</v>
      </c>
      <c r="P32" s="54"/>
      <c r="Q32" s="54"/>
      <c r="R32" s="54"/>
    </row>
    <row r="33" spans="1:18">
      <c r="A33" s="102">
        <v>40413</v>
      </c>
      <c r="B33" t="s">
        <v>104</v>
      </c>
      <c r="C33">
        <v>2.02</v>
      </c>
      <c r="D33">
        <v>300.423</v>
      </c>
      <c r="E33">
        <v>30.84</v>
      </c>
      <c r="F33">
        <v>5947</v>
      </c>
      <c r="G33">
        <v>18</v>
      </c>
      <c r="I33" s="103">
        <f t="shared" si="0"/>
        <v>101.64279041028728</v>
      </c>
      <c r="J33" s="104">
        <f t="shared" si="1"/>
        <v>21.24334319575004</v>
      </c>
      <c r="K33" s="76">
        <f t="shared" si="4"/>
        <v>212.79395228640453</v>
      </c>
      <c r="L33" s="76">
        <f t="shared" si="2"/>
        <v>159.60903098243691</v>
      </c>
      <c r="M33" s="103">
        <f t="shared" si="5"/>
        <v>7.9812841669006351</v>
      </c>
      <c r="N33" s="103">
        <f t="shared" si="3"/>
        <v>249.41513021564484</v>
      </c>
      <c r="P33" s="54"/>
      <c r="Q33" s="54"/>
      <c r="R33" s="54"/>
    </row>
    <row r="34" spans="1:18">
      <c r="A34" s="102">
        <v>40413</v>
      </c>
      <c r="B34" t="s">
        <v>105</v>
      </c>
      <c r="C34">
        <v>2.1859999999999999</v>
      </c>
      <c r="D34">
        <v>300.68299999999999</v>
      </c>
      <c r="E34">
        <v>30.83</v>
      </c>
      <c r="F34">
        <v>5949</v>
      </c>
      <c r="G34">
        <v>18</v>
      </c>
      <c r="I34" s="103">
        <f t="shared" si="0"/>
        <v>101.73078952862478</v>
      </c>
      <c r="J34" s="104">
        <f t="shared" si="1"/>
        <v>21.261735011482578</v>
      </c>
      <c r="K34" s="76">
        <f t="shared" si="4"/>
        <v>212.97818257084649</v>
      </c>
      <c r="L34" s="76">
        <f t="shared" si="2"/>
        <v>159.74721544144737</v>
      </c>
      <c r="M34" s="103">
        <f t="shared" si="5"/>
        <v>7.9881941107053391</v>
      </c>
      <c r="N34" s="103">
        <f t="shared" si="3"/>
        <v>249.63106595954184</v>
      </c>
      <c r="P34" s="54"/>
      <c r="Q34" s="54"/>
      <c r="R34" s="54"/>
    </row>
    <row r="35" spans="1:18">
      <c r="A35" s="102">
        <v>40413</v>
      </c>
      <c r="B35" t="s">
        <v>106</v>
      </c>
      <c r="C35">
        <v>2.3530000000000002</v>
      </c>
      <c r="D35">
        <v>301.46499999999997</v>
      </c>
      <c r="E35">
        <v>30.8</v>
      </c>
      <c r="F35">
        <v>5943</v>
      </c>
      <c r="G35">
        <v>18</v>
      </c>
      <c r="I35" s="103">
        <f t="shared" si="0"/>
        <v>101.99530194857063</v>
      </c>
      <c r="J35" s="104">
        <f t="shared" si="1"/>
        <v>21.317018107251261</v>
      </c>
      <c r="K35" s="76">
        <f t="shared" si="4"/>
        <v>213.53195173678449</v>
      </c>
      <c r="L35" s="76">
        <f t="shared" si="2"/>
        <v>160.16257762168621</v>
      </c>
      <c r="M35" s="103">
        <f t="shared" si="5"/>
        <v>8.0089643864990343</v>
      </c>
      <c r="N35" s="103">
        <f t="shared" si="3"/>
        <v>250.28013707809481</v>
      </c>
      <c r="P35" s="54"/>
      <c r="Q35" s="54"/>
      <c r="R35" s="54"/>
    </row>
    <row r="36" spans="1:18">
      <c r="A36" s="102">
        <v>40413</v>
      </c>
      <c r="B36" t="s">
        <v>107</v>
      </c>
      <c r="C36">
        <v>2.52</v>
      </c>
      <c r="D36">
        <v>301.726</v>
      </c>
      <c r="E36">
        <v>30.79</v>
      </c>
      <c r="F36">
        <v>5936</v>
      </c>
      <c r="G36">
        <v>18</v>
      </c>
      <c r="I36" s="103">
        <f t="shared" si="0"/>
        <v>102.08364481651523</v>
      </c>
      <c r="J36" s="104">
        <f t="shared" si="1"/>
        <v>21.335481766651682</v>
      </c>
      <c r="K36" s="76">
        <f t="shared" si="4"/>
        <v>213.71690167716261</v>
      </c>
      <c r="L36" s="76">
        <f t="shared" si="2"/>
        <v>160.30130186853077</v>
      </c>
      <c r="M36" s="103">
        <f t="shared" si="5"/>
        <v>8.0159013225113043</v>
      </c>
      <c r="N36" s="103">
        <f t="shared" si="3"/>
        <v>250.49691632847825</v>
      </c>
      <c r="P36" s="54"/>
      <c r="Q36" s="54"/>
      <c r="R36" s="54"/>
    </row>
    <row r="37" spans="1:18">
      <c r="A37" s="102">
        <v>40413</v>
      </c>
      <c r="B37" t="s">
        <v>108</v>
      </c>
      <c r="C37">
        <v>2.6869999999999998</v>
      </c>
      <c r="D37">
        <v>301.20400000000001</v>
      </c>
      <c r="E37">
        <v>30.81</v>
      </c>
      <c r="F37">
        <v>5953</v>
      </c>
      <c r="G37">
        <v>18</v>
      </c>
      <c r="I37" s="103">
        <f t="shared" si="0"/>
        <v>101.90704518595514</v>
      </c>
      <c r="J37" s="104">
        <f t="shared" si="1"/>
        <v>21.298572443864622</v>
      </c>
      <c r="K37" s="76">
        <f t="shared" ref="K37:K42" si="6">($B$9-EXP(52.57-6690.9/(273.15+G37)-4.681*LN(273.15+G37)))*I37/100*0.2095</f>
        <v>213.34718206195419</v>
      </c>
      <c r="L37" s="76">
        <f t="shared" si="2"/>
        <v>160.0239885854954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8.0020342117247925</v>
      </c>
      <c r="N37" s="103">
        <f t="shared" si="3"/>
        <v>250.06356911639978</v>
      </c>
      <c r="P37" s="54"/>
      <c r="Q37" s="54"/>
      <c r="R37" s="54"/>
    </row>
    <row r="38" spans="1:18">
      <c r="A38" s="102">
        <v>40413</v>
      </c>
      <c r="B38" t="s">
        <v>109</v>
      </c>
      <c r="C38">
        <v>2.8540000000000001</v>
      </c>
      <c r="D38">
        <v>298.60899999999998</v>
      </c>
      <c r="E38">
        <v>30.91</v>
      </c>
      <c r="F38">
        <v>5945</v>
      </c>
      <c r="G38">
        <v>18</v>
      </c>
      <c r="I38" s="103">
        <f t="shared" si="0"/>
        <v>101.02918878201149</v>
      </c>
      <c r="J38" s="104">
        <f t="shared" si="1"/>
        <v>21.115100455440402</v>
      </c>
      <c r="K38" s="76">
        <f t="shared" si="6"/>
        <v>211.50934847846972</v>
      </c>
      <c r="L38" s="76">
        <f t="shared" si="2"/>
        <v>158.6454962260315</v>
      </c>
      <c r="M38" s="103">
        <f t="shared" si="7"/>
        <v>7.9331024026970596</v>
      </c>
      <c r="N38" s="103">
        <f t="shared" si="3"/>
        <v>247.90945008428312</v>
      </c>
      <c r="P38" s="54"/>
      <c r="Q38" s="54"/>
      <c r="R38" s="54"/>
    </row>
    <row r="39" spans="1:18">
      <c r="A39" s="102">
        <v>40413</v>
      </c>
      <c r="B39" t="s">
        <v>110</v>
      </c>
      <c r="C39">
        <v>3.0209999999999999</v>
      </c>
      <c r="D39">
        <v>300.94299999999998</v>
      </c>
      <c r="E39">
        <v>30.82</v>
      </c>
      <c r="F39">
        <v>5936</v>
      </c>
      <c r="G39">
        <v>18</v>
      </c>
      <c r="I39" s="103">
        <f t="shared" si="0"/>
        <v>101.81887441660494</v>
      </c>
      <c r="J39" s="104">
        <f t="shared" si="1"/>
        <v>21.280144753070431</v>
      </c>
      <c r="K39" s="76">
        <f t="shared" si="6"/>
        <v>213.16259241806083</v>
      </c>
      <c r="L39" s="76">
        <f t="shared" si="2"/>
        <v>159.88553458398525</v>
      </c>
      <c r="M39" s="103">
        <f t="shared" si="7"/>
        <v>7.995110789389007</v>
      </c>
      <c r="N39" s="103">
        <f t="shared" si="3"/>
        <v>249.84721216840646</v>
      </c>
      <c r="P39" s="54"/>
      <c r="Q39" s="54"/>
      <c r="R39" s="54"/>
    </row>
    <row r="40" spans="1:18">
      <c r="A40" s="102">
        <v>40413</v>
      </c>
      <c r="B40" t="s">
        <v>111</v>
      </c>
      <c r="C40">
        <v>3.1880000000000002</v>
      </c>
      <c r="D40">
        <v>301.46499999999997</v>
      </c>
      <c r="E40">
        <v>30.8</v>
      </c>
      <c r="F40">
        <v>5948</v>
      </c>
      <c r="G40">
        <v>18</v>
      </c>
      <c r="I40" s="103">
        <f t="shared" si="0"/>
        <v>101.99530194857063</v>
      </c>
      <c r="J40" s="104">
        <f t="shared" si="1"/>
        <v>21.317018107251261</v>
      </c>
      <c r="K40" s="76">
        <f t="shared" si="6"/>
        <v>213.53195173678449</v>
      </c>
      <c r="L40" s="76">
        <f t="shared" si="2"/>
        <v>160.16257762168621</v>
      </c>
      <c r="M40" s="103">
        <f t="shared" si="7"/>
        <v>8.0089643864990343</v>
      </c>
      <c r="N40" s="103">
        <f t="shared" si="3"/>
        <v>250.28013707809481</v>
      </c>
      <c r="P40" s="54"/>
      <c r="Q40" s="54"/>
      <c r="R40" s="54"/>
    </row>
    <row r="41" spans="1:18">
      <c r="A41" s="102">
        <v>40413</v>
      </c>
      <c r="B41" t="s">
        <v>112</v>
      </c>
      <c r="C41">
        <v>3.355</v>
      </c>
      <c r="D41">
        <v>300.94299999999998</v>
      </c>
      <c r="E41">
        <v>30.82</v>
      </c>
      <c r="F41">
        <v>5961</v>
      </c>
      <c r="G41">
        <v>18</v>
      </c>
      <c r="I41" s="103">
        <f t="shared" si="0"/>
        <v>101.81887441660494</v>
      </c>
      <c r="J41" s="104">
        <f t="shared" si="1"/>
        <v>21.280144753070431</v>
      </c>
      <c r="K41" s="76">
        <f t="shared" si="6"/>
        <v>213.16259241806083</v>
      </c>
      <c r="L41" s="76">
        <f t="shared" si="2"/>
        <v>159.88553458398525</v>
      </c>
      <c r="M41" s="103">
        <f t="shared" si="7"/>
        <v>7.995110789389007</v>
      </c>
      <c r="N41" s="103">
        <f t="shared" si="3"/>
        <v>249.84721216840646</v>
      </c>
      <c r="P41" s="54"/>
      <c r="Q41" s="54"/>
      <c r="R41" s="54"/>
    </row>
    <row r="42" spans="1:18">
      <c r="A42" s="102">
        <v>40413</v>
      </c>
      <c r="B42" t="s">
        <v>113</v>
      </c>
      <c r="C42">
        <v>3.5219999999999998</v>
      </c>
      <c r="D42">
        <v>303.03500000000003</v>
      </c>
      <c r="E42">
        <v>30.74</v>
      </c>
      <c r="F42">
        <v>5943</v>
      </c>
      <c r="G42">
        <v>18</v>
      </c>
      <c r="I42" s="103">
        <f t="shared" si="0"/>
        <v>102.52665467022877</v>
      </c>
      <c r="J42" s="104">
        <f t="shared" si="1"/>
        <v>21.428070826077811</v>
      </c>
      <c r="K42" s="76">
        <f t="shared" si="6"/>
        <v>214.64436359839678</v>
      </c>
      <c r="L42" s="76">
        <f t="shared" si="2"/>
        <v>160.99695744017998</v>
      </c>
      <c r="M42" s="103">
        <f t="shared" si="7"/>
        <v>8.0506877300563193</v>
      </c>
      <c r="N42" s="103">
        <f t="shared" si="3"/>
        <v>251.58399156425997</v>
      </c>
      <c r="P42" s="54"/>
      <c r="Q42" s="54"/>
      <c r="R42" s="54"/>
    </row>
    <row r="43" spans="1:18" ht="24">
      <c r="A43" s="102">
        <v>40413</v>
      </c>
      <c r="B43" t="s">
        <v>114</v>
      </c>
      <c r="C43">
        <v>3.6890000000000001</v>
      </c>
      <c r="D43">
        <v>301.33699999999999</v>
      </c>
      <c r="E43">
        <v>30.85</v>
      </c>
      <c r="F43">
        <v>5943</v>
      </c>
      <c r="G43">
        <v>17.899999999999999</v>
      </c>
      <c r="I43" s="103">
        <f t="shared" ref="I43:I82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101.74357417354936</v>
      </c>
      <c r="J43" s="104">
        <f t="shared" si="1"/>
        <v>21.264407002271813</v>
      </c>
      <c r="K43" s="76">
        <f t="shared" ref="K43:K82" si="9">($B$9-EXP(52.57-6690.9/(273.15+G43)-4.681*LN(273.15+G43)))*I43/100*0.2095</f>
        <v>213.03259579295101</v>
      </c>
      <c r="L43" s="76">
        <f t="shared" si="2"/>
        <v>159.78802882716357</v>
      </c>
      <c r="M43" s="103">
        <f t="shared" ref="M43:M82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8.0042741829618862</v>
      </c>
      <c r="N43" s="103">
        <f t="shared" si="3"/>
        <v>250.13356821755895</v>
      </c>
      <c r="P43" s="54"/>
      <c r="Q43" s="111" t="s">
        <v>81</v>
      </c>
      <c r="R43" s="111" t="s">
        <v>82</v>
      </c>
    </row>
    <row r="44" spans="1:18" ht="24">
      <c r="A44" s="102">
        <v>40413</v>
      </c>
      <c r="B44" t="s">
        <v>115</v>
      </c>
      <c r="C44">
        <v>3.8559999999999999</v>
      </c>
      <c r="D44">
        <v>303.69400000000002</v>
      </c>
      <c r="E44">
        <v>30.76</v>
      </c>
      <c r="F44">
        <v>5945</v>
      </c>
      <c r="G44">
        <v>17.899999999999999</v>
      </c>
      <c r="I44" s="103">
        <f t="shared" si="8"/>
        <v>102.53931374757327</v>
      </c>
      <c r="J44" s="104">
        <f t="shared" si="1"/>
        <v>21.430716573242812</v>
      </c>
      <c r="K44" s="76">
        <f t="shared" si="9"/>
        <v>214.6987301744731</v>
      </c>
      <c r="L44" s="76">
        <f t="shared" si="2"/>
        <v>161.03773583840109</v>
      </c>
      <c r="M44" s="103">
        <f t="shared" si="10"/>
        <v>8.0668758536861347</v>
      </c>
      <c r="N44" s="103">
        <f t="shared" si="3"/>
        <v>252.08987042769172</v>
      </c>
      <c r="P44" s="111" t="s">
        <v>88</v>
      </c>
      <c r="Q44" s="54">
        <f>-0.0231*61+251.43</f>
        <v>250.02090000000001</v>
      </c>
      <c r="R44" s="111" t="s">
        <v>79</v>
      </c>
    </row>
    <row r="45" spans="1:18" ht="24">
      <c r="A45" s="102">
        <v>40413</v>
      </c>
      <c r="B45" t="s">
        <v>116</v>
      </c>
      <c r="C45">
        <v>4.0220000000000002</v>
      </c>
      <c r="D45">
        <v>302.64400000000001</v>
      </c>
      <c r="E45">
        <v>30.8</v>
      </c>
      <c r="F45">
        <v>5946</v>
      </c>
      <c r="G45">
        <v>17.899999999999999</v>
      </c>
      <c r="I45" s="103">
        <f t="shared" si="8"/>
        <v>102.18478947860123</v>
      </c>
      <c r="J45" s="104">
        <f t="shared" si="1"/>
        <v>21.356621001027655</v>
      </c>
      <c r="K45" s="76">
        <f t="shared" si="9"/>
        <v>213.95642063891572</v>
      </c>
      <c r="L45" s="76">
        <f t="shared" si="2"/>
        <v>160.48095636047742</v>
      </c>
      <c r="M45" s="103">
        <f t="shared" si="10"/>
        <v>8.0389850558994773</v>
      </c>
      <c r="N45" s="103">
        <f t="shared" si="3"/>
        <v>251.21828299685868</v>
      </c>
      <c r="P45" s="111" t="s">
        <v>83</v>
      </c>
      <c r="Q45" s="54">
        <f>-0.0231*1+251.43</f>
        <v>251.40690000000001</v>
      </c>
      <c r="R45" s="111" t="s">
        <v>80</v>
      </c>
    </row>
    <row r="46" spans="1:18" ht="39" customHeight="1">
      <c r="A46" s="102">
        <v>40413</v>
      </c>
      <c r="B46" t="s">
        <v>117</v>
      </c>
      <c r="C46">
        <v>4.1890000000000001</v>
      </c>
      <c r="D46">
        <v>303.43099999999998</v>
      </c>
      <c r="E46">
        <v>30.77</v>
      </c>
      <c r="F46">
        <v>5956</v>
      </c>
      <c r="G46">
        <v>17.899999999999999</v>
      </c>
      <c r="I46" s="103">
        <f t="shared" si="8"/>
        <v>102.450552895223</v>
      </c>
      <c r="J46" s="104">
        <f t="shared" si="1"/>
        <v>21.412165555101605</v>
      </c>
      <c r="K46" s="76">
        <f t="shared" si="9"/>
        <v>214.51288104410224</v>
      </c>
      <c r="L46" s="76">
        <f t="shared" si="2"/>
        <v>160.89833714173372</v>
      </c>
      <c r="M46" s="103">
        <f t="shared" si="10"/>
        <v>8.0598929439083307</v>
      </c>
      <c r="N46" s="103">
        <f t="shared" si="3"/>
        <v>251.87165449713532</v>
      </c>
      <c r="P46" s="111" t="s">
        <v>89</v>
      </c>
      <c r="Q46" s="114">
        <f>Q44-Q45</f>
        <v>-1.3859999999999957</v>
      </c>
      <c r="R46" s="111" t="s">
        <v>90</v>
      </c>
    </row>
    <row r="47" spans="1:18" ht="40.5" customHeight="1">
      <c r="A47" s="102">
        <v>40413</v>
      </c>
      <c r="B47" t="s">
        <v>118</v>
      </c>
      <c r="C47">
        <v>4.3559999999999999</v>
      </c>
      <c r="D47">
        <v>302.38200000000001</v>
      </c>
      <c r="E47">
        <v>30.81</v>
      </c>
      <c r="F47">
        <v>5950</v>
      </c>
      <c r="G47">
        <v>17.899999999999999</v>
      </c>
      <c r="I47" s="103">
        <f t="shared" si="8"/>
        <v>102.0963743445602</v>
      </c>
      <c r="J47" s="104">
        <f t="shared" si="1"/>
        <v>21.338142238013077</v>
      </c>
      <c r="K47" s="76">
        <f t="shared" si="9"/>
        <v>213.77129537999753</v>
      </c>
      <c r="L47" s="76">
        <f t="shared" si="2"/>
        <v>160.34210061355029</v>
      </c>
      <c r="M47" s="103">
        <f t="shared" si="10"/>
        <v>8.0320293441453288</v>
      </c>
      <c r="N47" s="103">
        <f t="shared" si="3"/>
        <v>251.00091700454152</v>
      </c>
      <c r="P47" s="110" t="s">
        <v>85</v>
      </c>
      <c r="Q47" s="54"/>
      <c r="R47" s="54"/>
    </row>
    <row r="48" spans="1:18">
      <c r="A48" s="102">
        <v>40413</v>
      </c>
      <c r="B48" t="s">
        <v>119</v>
      </c>
      <c r="C48">
        <v>4.5229999999999997</v>
      </c>
      <c r="D48">
        <v>305.012</v>
      </c>
      <c r="E48">
        <v>30.71</v>
      </c>
      <c r="F48">
        <v>5949</v>
      </c>
      <c r="G48">
        <v>17.899999999999999</v>
      </c>
      <c r="I48" s="103">
        <f t="shared" si="8"/>
        <v>102.98442094618096</v>
      </c>
      <c r="J48" s="104">
        <f t="shared" si="1"/>
        <v>21.52374397775182</v>
      </c>
      <c r="K48" s="76">
        <f t="shared" si="9"/>
        <v>215.63070393985095</v>
      </c>
      <c r="L48" s="76">
        <f t="shared" si="2"/>
        <v>161.73677558081258</v>
      </c>
      <c r="M48" s="103">
        <f t="shared" si="10"/>
        <v>8.1018929059904767</v>
      </c>
      <c r="N48" s="103">
        <f t="shared" si="3"/>
        <v>253.1841533122024</v>
      </c>
    </row>
    <row r="49" spans="1:14">
      <c r="A49" s="102">
        <v>40413</v>
      </c>
      <c r="B49" t="s">
        <v>120</v>
      </c>
      <c r="C49">
        <v>4.6900000000000004</v>
      </c>
      <c r="D49">
        <v>300.29599999999999</v>
      </c>
      <c r="E49">
        <v>30.89</v>
      </c>
      <c r="F49">
        <v>5960</v>
      </c>
      <c r="G49">
        <v>17.899999999999999</v>
      </c>
      <c r="I49" s="103">
        <f t="shared" si="8"/>
        <v>101.39214522479477</v>
      </c>
      <c r="J49" s="104">
        <f t="shared" si="1"/>
        <v>21.190958351982108</v>
      </c>
      <c r="K49" s="76">
        <f t="shared" si="9"/>
        <v>212.29676729667395</v>
      </c>
      <c r="L49" s="76">
        <f t="shared" si="2"/>
        <v>159.23611054190152</v>
      </c>
      <c r="M49" s="103">
        <f t="shared" si="10"/>
        <v>7.9766268972781376</v>
      </c>
      <c r="N49" s="103">
        <f t="shared" si="3"/>
        <v>249.26959053994179</v>
      </c>
    </row>
    <row r="50" spans="1:14">
      <c r="A50" s="102">
        <v>40413</v>
      </c>
      <c r="B50" t="s">
        <v>121</v>
      </c>
      <c r="C50">
        <v>4.8570000000000002</v>
      </c>
      <c r="D50">
        <v>300.55599999999998</v>
      </c>
      <c r="E50">
        <v>30.88</v>
      </c>
      <c r="F50">
        <v>5939</v>
      </c>
      <c r="G50">
        <v>17.899999999999999</v>
      </c>
      <c r="I50" s="103">
        <f t="shared" si="8"/>
        <v>101.47987429970159</v>
      </c>
      <c r="J50" s="104">
        <f t="shared" si="1"/>
        <v>21.209293728637633</v>
      </c>
      <c r="K50" s="76">
        <f t="shared" si="9"/>
        <v>212.48045607216392</v>
      </c>
      <c r="L50" s="76">
        <f t="shared" si="2"/>
        <v>159.37388883467386</v>
      </c>
      <c r="M50" s="103">
        <f t="shared" si="10"/>
        <v>7.9835286360373239</v>
      </c>
      <c r="N50" s="103">
        <f t="shared" si="3"/>
        <v>249.48526987616637</v>
      </c>
    </row>
    <row r="51" spans="1:14">
      <c r="A51" s="102">
        <v>40413</v>
      </c>
      <c r="B51" t="s">
        <v>122</v>
      </c>
      <c r="C51">
        <v>5.024</v>
      </c>
      <c r="D51">
        <v>303.16800000000001</v>
      </c>
      <c r="E51">
        <v>30.78</v>
      </c>
      <c r="F51">
        <v>5947</v>
      </c>
      <c r="G51">
        <v>17.899999999999999</v>
      </c>
      <c r="I51" s="103">
        <f t="shared" si="8"/>
        <v>102.36187864142431</v>
      </c>
      <c r="J51" s="104">
        <f t="shared" si="1"/>
        <v>21.393632636057678</v>
      </c>
      <c r="K51" s="76">
        <f t="shared" si="9"/>
        <v>214.32721323539607</v>
      </c>
      <c r="L51" s="76">
        <f t="shared" si="2"/>
        <v>160.75907444787512</v>
      </c>
      <c r="M51" s="103">
        <f t="shared" si="10"/>
        <v>8.0529168469298291</v>
      </c>
      <c r="N51" s="103">
        <f t="shared" si="3"/>
        <v>251.65365146655716</v>
      </c>
    </row>
    <row r="52" spans="1:14">
      <c r="A52" s="102">
        <v>40413</v>
      </c>
      <c r="B52" t="s">
        <v>123</v>
      </c>
      <c r="C52">
        <v>5.1909999999999998</v>
      </c>
      <c r="D52">
        <v>304.61900000000003</v>
      </c>
      <c r="E52">
        <v>30.77</v>
      </c>
      <c r="F52">
        <v>5943</v>
      </c>
      <c r="G52">
        <v>17.8</v>
      </c>
      <c r="I52" s="103">
        <f t="shared" si="8"/>
        <v>102.64101504765195</v>
      </c>
      <c r="J52" s="104">
        <f t="shared" si="1"/>
        <v>21.451972144959253</v>
      </c>
      <c r="K52" s="76">
        <f t="shared" si="9"/>
        <v>214.93941268882122</v>
      </c>
      <c r="L52" s="76">
        <f t="shared" si="2"/>
        <v>161.21826306897677</v>
      </c>
      <c r="M52" s="103">
        <f t="shared" si="10"/>
        <v>8.0901305486454529</v>
      </c>
      <c r="N52" s="103">
        <f t="shared" si="3"/>
        <v>252.81657964517041</v>
      </c>
    </row>
    <row r="53" spans="1:14">
      <c r="A53" s="102">
        <v>40413</v>
      </c>
      <c r="B53" t="s">
        <v>124</v>
      </c>
      <c r="C53">
        <v>5.3570000000000002</v>
      </c>
      <c r="D53">
        <v>305.411</v>
      </c>
      <c r="E53">
        <v>30.74</v>
      </c>
      <c r="F53">
        <v>5963</v>
      </c>
      <c r="G53">
        <v>17.8</v>
      </c>
      <c r="I53" s="103">
        <f t="shared" si="8"/>
        <v>102.90803655113434</v>
      </c>
      <c r="J53" s="104">
        <f t="shared" si="1"/>
        <v>21.507779639187074</v>
      </c>
      <c r="K53" s="76">
        <f t="shared" si="9"/>
        <v>215.49857946154989</v>
      </c>
      <c r="L53" s="76">
        <f t="shared" si="2"/>
        <v>161.63767379843529</v>
      </c>
      <c r="M53" s="103">
        <f t="shared" si="10"/>
        <v>8.1111770944289798</v>
      </c>
      <c r="N53" s="103">
        <f t="shared" si="3"/>
        <v>253.47428420090563</v>
      </c>
    </row>
    <row r="54" spans="1:14">
      <c r="A54" s="102">
        <v>40413</v>
      </c>
      <c r="B54" t="s">
        <v>125</v>
      </c>
      <c r="C54">
        <v>5.524</v>
      </c>
      <c r="D54">
        <v>304.35500000000002</v>
      </c>
      <c r="E54">
        <v>30.78</v>
      </c>
      <c r="F54">
        <v>5964</v>
      </c>
      <c r="G54">
        <v>17.8</v>
      </c>
      <c r="I54" s="103">
        <f t="shared" si="8"/>
        <v>102.55218154065147</v>
      </c>
      <c r="J54" s="104">
        <f t="shared" si="1"/>
        <v>21.433405941996156</v>
      </c>
      <c r="K54" s="76">
        <f t="shared" si="9"/>
        <v>214.75338742579251</v>
      </c>
      <c r="L54" s="76">
        <f t="shared" si="2"/>
        <v>161.07873226158662</v>
      </c>
      <c r="M54" s="103">
        <f t="shared" si="10"/>
        <v>8.0831287212726988</v>
      </c>
      <c r="N54" s="103">
        <f t="shared" si="3"/>
        <v>252.59777253977182</v>
      </c>
    </row>
    <row r="55" spans="1:14">
      <c r="A55" s="102">
        <v>40413</v>
      </c>
      <c r="B55" t="s">
        <v>126</v>
      </c>
      <c r="C55">
        <v>5.6909999999999998</v>
      </c>
      <c r="D55">
        <v>304.09199999999998</v>
      </c>
      <c r="E55">
        <v>30.79</v>
      </c>
      <c r="F55">
        <v>5955</v>
      </c>
      <c r="G55">
        <v>17.8</v>
      </c>
      <c r="I55" s="103">
        <f t="shared" si="8"/>
        <v>102.46343467566483</v>
      </c>
      <c r="J55" s="104">
        <f t="shared" si="1"/>
        <v>21.414857847213948</v>
      </c>
      <c r="K55" s="76">
        <f t="shared" si="9"/>
        <v>214.5675435988453</v>
      </c>
      <c r="L55" s="76">
        <f t="shared" si="2"/>
        <v>160.93933754282511</v>
      </c>
      <c r="M55" s="103">
        <f t="shared" si="10"/>
        <v>8.0761337229945571</v>
      </c>
      <c r="N55" s="103">
        <f t="shared" si="3"/>
        <v>252.37917884357992</v>
      </c>
    </row>
    <row r="56" spans="1:14">
      <c r="A56" s="102">
        <v>40413</v>
      </c>
      <c r="B56" t="s">
        <v>127</v>
      </c>
      <c r="C56">
        <v>5.8579999999999997</v>
      </c>
      <c r="D56">
        <v>301.47199999999998</v>
      </c>
      <c r="E56">
        <v>30.89</v>
      </c>
      <c r="F56">
        <v>5956</v>
      </c>
      <c r="G56">
        <v>17.8</v>
      </c>
      <c r="I56" s="103">
        <f t="shared" si="8"/>
        <v>101.58070660749347</v>
      </c>
      <c r="J56" s="104">
        <f t="shared" si="1"/>
        <v>21.230367680966133</v>
      </c>
      <c r="K56" s="76">
        <f t="shared" si="9"/>
        <v>212.71903252899077</v>
      </c>
      <c r="L56" s="76">
        <f t="shared" si="2"/>
        <v>159.55283638783604</v>
      </c>
      <c r="M56" s="103">
        <f t="shared" si="10"/>
        <v>8.0065573912801415</v>
      </c>
      <c r="N56" s="103">
        <f t="shared" si="3"/>
        <v>250.20491847750444</v>
      </c>
    </row>
    <row r="57" spans="1:14">
      <c r="A57" s="102">
        <v>40413</v>
      </c>
      <c r="B57" t="s">
        <v>128</v>
      </c>
      <c r="C57">
        <v>6.0250000000000004</v>
      </c>
      <c r="D57">
        <v>301.99400000000003</v>
      </c>
      <c r="E57">
        <v>30.87</v>
      </c>
      <c r="F57">
        <v>5957</v>
      </c>
      <c r="G57">
        <v>17.8</v>
      </c>
      <c r="I57" s="103">
        <f t="shared" si="8"/>
        <v>101.75656536957045</v>
      </c>
      <c r="J57" s="104">
        <f t="shared" si="1"/>
        <v>21.267122162240227</v>
      </c>
      <c r="K57" s="76">
        <f t="shared" si="9"/>
        <v>213.08729641472362</v>
      </c>
      <c r="L57" s="76">
        <f t="shared" si="2"/>
        <v>159.82905778095409</v>
      </c>
      <c r="M57" s="103">
        <f t="shared" si="10"/>
        <v>8.0204185202125231</v>
      </c>
      <c r="N57" s="103">
        <f t="shared" si="3"/>
        <v>250.63807875664133</v>
      </c>
    </row>
    <row r="58" spans="1:14">
      <c r="A58" s="102">
        <v>40413</v>
      </c>
      <c r="B58" t="s">
        <v>129</v>
      </c>
      <c r="C58">
        <v>6.1920000000000002</v>
      </c>
      <c r="D58">
        <v>304.35500000000002</v>
      </c>
      <c r="E58">
        <v>30.78</v>
      </c>
      <c r="F58">
        <v>5959</v>
      </c>
      <c r="G58">
        <v>17.8</v>
      </c>
      <c r="I58" s="103">
        <f t="shared" si="8"/>
        <v>102.55218154065147</v>
      </c>
      <c r="J58" s="104">
        <f t="shared" si="1"/>
        <v>21.433405941996156</v>
      </c>
      <c r="K58" s="76">
        <f t="shared" si="9"/>
        <v>214.75338742579251</v>
      </c>
      <c r="L58" s="76">
        <f t="shared" si="2"/>
        <v>161.07873226158662</v>
      </c>
      <c r="M58" s="103">
        <f t="shared" si="10"/>
        <v>8.0831287212726988</v>
      </c>
      <c r="N58" s="103">
        <f t="shared" si="3"/>
        <v>252.59777253977182</v>
      </c>
    </row>
    <row r="59" spans="1:14">
      <c r="A59" s="102">
        <v>40413</v>
      </c>
      <c r="B59" t="s">
        <v>130</v>
      </c>
      <c r="C59">
        <v>6.359</v>
      </c>
      <c r="D59">
        <v>304.61900000000003</v>
      </c>
      <c r="E59">
        <v>30.77</v>
      </c>
      <c r="F59">
        <v>5958</v>
      </c>
      <c r="G59">
        <v>17.8</v>
      </c>
      <c r="I59" s="103">
        <f t="shared" si="8"/>
        <v>102.64101504765195</v>
      </c>
      <c r="J59" s="104">
        <f t="shared" si="1"/>
        <v>21.451972144959253</v>
      </c>
      <c r="K59" s="76">
        <f t="shared" si="9"/>
        <v>214.93941268882122</v>
      </c>
      <c r="L59" s="76">
        <f t="shared" si="2"/>
        <v>161.21826306897677</v>
      </c>
      <c r="M59" s="103">
        <f t="shared" si="10"/>
        <v>8.0901305486454529</v>
      </c>
      <c r="N59" s="103">
        <f t="shared" si="3"/>
        <v>252.81657964517041</v>
      </c>
    </row>
    <row r="60" spans="1:14">
      <c r="A60" s="102">
        <v>40413</v>
      </c>
      <c r="B60" t="s">
        <v>131</v>
      </c>
      <c r="C60">
        <v>6.5259999999999998</v>
      </c>
      <c r="D60">
        <v>303.95699999999999</v>
      </c>
      <c r="E60">
        <v>30.75</v>
      </c>
      <c r="F60">
        <v>5954</v>
      </c>
      <c r="G60">
        <v>17.899999999999999</v>
      </c>
      <c r="I60" s="103">
        <f t="shared" si="8"/>
        <v>102.62816131140738</v>
      </c>
      <c r="J60" s="104">
        <f t="shared" si="1"/>
        <v>21.449285714084141</v>
      </c>
      <c r="K60" s="76">
        <f t="shared" si="9"/>
        <v>214.88476086296822</v>
      </c>
      <c r="L60" s="76">
        <f t="shared" si="2"/>
        <v>161.17727071523694</v>
      </c>
      <c r="M60" s="103">
        <f t="shared" si="10"/>
        <v>8.0738655851477343</v>
      </c>
      <c r="N60" s="103">
        <f t="shared" si="3"/>
        <v>252.30829953586669</v>
      </c>
    </row>
    <row r="61" spans="1:14">
      <c r="A61" s="102">
        <v>40413</v>
      </c>
      <c r="B61" t="s">
        <v>132</v>
      </c>
      <c r="C61">
        <v>6.6929999999999996</v>
      </c>
      <c r="D61">
        <v>302.90600000000001</v>
      </c>
      <c r="E61">
        <v>30.79</v>
      </c>
      <c r="F61">
        <v>5952</v>
      </c>
      <c r="G61">
        <v>17.899999999999999</v>
      </c>
      <c r="I61" s="103">
        <f t="shared" si="8"/>
        <v>102.27329087341468</v>
      </c>
      <c r="J61" s="104">
        <f t="shared" si="1"/>
        <v>21.375117792543666</v>
      </c>
      <c r="K61" s="76">
        <f t="shared" si="9"/>
        <v>214.14172651225024</v>
      </c>
      <c r="L61" s="76">
        <f t="shared" si="2"/>
        <v>160.61994757973196</v>
      </c>
      <c r="M61" s="103">
        <f t="shared" si="10"/>
        <v>8.0459475538794756</v>
      </c>
      <c r="N61" s="103">
        <f t="shared" si="3"/>
        <v>251.43586105873362</v>
      </c>
    </row>
    <row r="62" spans="1:14">
      <c r="A62" s="102">
        <v>40413</v>
      </c>
      <c r="B62" t="s">
        <v>133</v>
      </c>
      <c r="C62">
        <v>6.86</v>
      </c>
      <c r="D62">
        <v>301.33699999999999</v>
      </c>
      <c r="E62">
        <v>30.85</v>
      </c>
      <c r="F62">
        <v>5963</v>
      </c>
      <c r="G62">
        <v>17.899999999999999</v>
      </c>
      <c r="I62" s="103">
        <f t="shared" si="8"/>
        <v>101.74357417354936</v>
      </c>
      <c r="J62" s="104">
        <f t="shared" si="1"/>
        <v>21.264407002271813</v>
      </c>
      <c r="K62" s="76">
        <f t="shared" si="9"/>
        <v>213.03259579295101</v>
      </c>
      <c r="L62" s="76">
        <f t="shared" si="2"/>
        <v>159.78802882716357</v>
      </c>
      <c r="M62" s="103">
        <f t="shared" si="10"/>
        <v>8.0042741829618862</v>
      </c>
      <c r="N62" s="103">
        <f t="shared" si="3"/>
        <v>250.13356821755895</v>
      </c>
    </row>
    <row r="63" spans="1:14">
      <c r="A63" s="102">
        <v>40413</v>
      </c>
      <c r="B63" t="s">
        <v>134</v>
      </c>
      <c r="C63">
        <v>7.0270000000000001</v>
      </c>
      <c r="D63">
        <v>303.43099999999998</v>
      </c>
      <c r="E63">
        <v>30.77</v>
      </c>
      <c r="F63">
        <v>5960</v>
      </c>
      <c r="G63">
        <v>17.899999999999999</v>
      </c>
      <c r="I63" s="103">
        <f t="shared" si="8"/>
        <v>102.450552895223</v>
      </c>
      <c r="J63" s="104">
        <f t="shared" si="1"/>
        <v>21.412165555101605</v>
      </c>
      <c r="K63" s="76">
        <f t="shared" si="9"/>
        <v>214.51288104410224</v>
      </c>
      <c r="L63" s="76">
        <f t="shared" si="2"/>
        <v>160.89833714173372</v>
      </c>
      <c r="M63" s="103">
        <f t="shared" si="10"/>
        <v>8.0598929439083307</v>
      </c>
      <c r="N63" s="103">
        <f t="shared" si="3"/>
        <v>251.87165449713532</v>
      </c>
    </row>
    <row r="64" spans="1:14">
      <c r="A64" s="102">
        <v>40413</v>
      </c>
      <c r="B64" t="s">
        <v>135</v>
      </c>
      <c r="C64">
        <v>7.194</v>
      </c>
      <c r="D64">
        <v>301.85899999999998</v>
      </c>
      <c r="E64">
        <v>30.83</v>
      </c>
      <c r="F64">
        <v>5963</v>
      </c>
      <c r="G64">
        <v>17.899999999999999</v>
      </c>
      <c r="I64" s="103">
        <f t="shared" si="8"/>
        <v>101.91980240994418</v>
      </c>
      <c r="J64" s="104">
        <f t="shared" si="1"/>
        <v>21.301238703678333</v>
      </c>
      <c r="K64" s="76">
        <f t="shared" si="9"/>
        <v>213.40158576559702</v>
      </c>
      <c r="L64" s="76">
        <f t="shared" si="2"/>
        <v>160.06479483175846</v>
      </c>
      <c r="M64" s="103">
        <f t="shared" si="10"/>
        <v>8.0181382440030067</v>
      </c>
      <c r="N64" s="103">
        <f t="shared" si="3"/>
        <v>250.56682012509395</v>
      </c>
    </row>
    <row r="65" spans="1:14">
      <c r="A65" s="102">
        <v>40413</v>
      </c>
      <c r="B65" t="s">
        <v>136</v>
      </c>
      <c r="C65">
        <v>7.36</v>
      </c>
      <c r="D65">
        <v>300.29599999999999</v>
      </c>
      <c r="E65">
        <v>30.89</v>
      </c>
      <c r="F65">
        <v>5955</v>
      </c>
      <c r="G65">
        <v>17.899999999999999</v>
      </c>
      <c r="I65" s="103">
        <f t="shared" si="8"/>
        <v>101.39214522479477</v>
      </c>
      <c r="J65" s="104">
        <f t="shared" si="1"/>
        <v>21.190958351982108</v>
      </c>
      <c r="K65" s="76">
        <f t="shared" si="9"/>
        <v>212.29676729667395</v>
      </c>
      <c r="L65" s="76">
        <f t="shared" si="2"/>
        <v>159.23611054190152</v>
      </c>
      <c r="M65" s="103">
        <f t="shared" si="10"/>
        <v>7.9766268972781376</v>
      </c>
      <c r="N65" s="103">
        <f t="shared" si="3"/>
        <v>249.26959053994179</v>
      </c>
    </row>
    <row r="66" spans="1:14">
      <c r="A66" s="102">
        <v>40413</v>
      </c>
      <c r="B66" t="s">
        <v>137</v>
      </c>
      <c r="C66">
        <v>7.5270000000000001</v>
      </c>
      <c r="D66">
        <v>303.95699999999999</v>
      </c>
      <c r="E66">
        <v>30.75</v>
      </c>
      <c r="F66">
        <v>5961</v>
      </c>
      <c r="G66">
        <v>17.899999999999999</v>
      </c>
      <c r="I66" s="103">
        <f t="shared" si="8"/>
        <v>102.62816131140738</v>
      </c>
      <c r="J66" s="104">
        <f t="shared" si="1"/>
        <v>21.449285714084141</v>
      </c>
      <c r="K66" s="76">
        <f t="shared" si="9"/>
        <v>214.88476086296822</v>
      </c>
      <c r="L66" s="76">
        <f t="shared" si="2"/>
        <v>161.17727071523694</v>
      </c>
      <c r="M66" s="103">
        <f t="shared" si="10"/>
        <v>8.0738655851477343</v>
      </c>
      <c r="N66" s="103">
        <f t="shared" si="3"/>
        <v>252.30829953586669</v>
      </c>
    </row>
    <row r="67" spans="1:14">
      <c r="A67" s="102">
        <v>40413</v>
      </c>
      <c r="B67" t="s">
        <v>138</v>
      </c>
      <c r="C67">
        <v>7.694</v>
      </c>
      <c r="D67">
        <v>301.85899999999998</v>
      </c>
      <c r="E67">
        <v>30.83</v>
      </c>
      <c r="F67">
        <v>5952</v>
      </c>
      <c r="G67">
        <v>17.899999999999999</v>
      </c>
      <c r="I67" s="103">
        <f t="shared" si="8"/>
        <v>101.91980240994418</v>
      </c>
      <c r="J67" s="104">
        <f t="shared" si="1"/>
        <v>21.301238703678333</v>
      </c>
      <c r="K67" s="76">
        <f t="shared" si="9"/>
        <v>213.40158576559702</v>
      </c>
      <c r="L67" s="76">
        <f t="shared" si="2"/>
        <v>160.06479483175846</v>
      </c>
      <c r="M67" s="103">
        <f t="shared" si="10"/>
        <v>8.0181382440030067</v>
      </c>
      <c r="N67" s="103">
        <f t="shared" si="3"/>
        <v>250.56682012509395</v>
      </c>
    </row>
    <row r="68" spans="1:14">
      <c r="A68" s="102">
        <v>40413</v>
      </c>
      <c r="B68" t="s">
        <v>139</v>
      </c>
      <c r="C68">
        <v>7.8609999999999998</v>
      </c>
      <c r="D68">
        <v>301.59800000000001</v>
      </c>
      <c r="E68">
        <v>30.84</v>
      </c>
      <c r="F68">
        <v>5962</v>
      </c>
      <c r="G68">
        <v>17.899999999999999</v>
      </c>
      <c r="I68" s="103">
        <f t="shared" si="8"/>
        <v>101.83164538536489</v>
      </c>
      <c r="J68" s="104">
        <f t="shared" si="1"/>
        <v>21.282813885541263</v>
      </c>
      <c r="K68" s="76">
        <f t="shared" si="9"/>
        <v>213.2170009410903</v>
      </c>
      <c r="L68" s="76">
        <f t="shared" si="2"/>
        <v>159.92634444509557</v>
      </c>
      <c r="M68" s="103">
        <f t="shared" si="10"/>
        <v>8.0112028379921743</v>
      </c>
      <c r="N68" s="103">
        <f t="shared" si="3"/>
        <v>250.35008868725544</v>
      </c>
    </row>
    <row r="69" spans="1:14">
      <c r="A69" s="102">
        <v>40413</v>
      </c>
      <c r="B69" t="s">
        <v>140</v>
      </c>
      <c r="C69">
        <v>8.0280000000000005</v>
      </c>
      <c r="D69">
        <v>302.38200000000001</v>
      </c>
      <c r="E69">
        <v>30.81</v>
      </c>
      <c r="F69">
        <v>5957</v>
      </c>
      <c r="G69">
        <v>17.899999999999999</v>
      </c>
      <c r="I69" s="103">
        <f t="shared" si="8"/>
        <v>102.0963743445602</v>
      </c>
      <c r="J69" s="104">
        <f t="shared" si="1"/>
        <v>21.338142238013077</v>
      </c>
      <c r="K69" s="76">
        <f t="shared" si="9"/>
        <v>213.77129537999753</v>
      </c>
      <c r="L69" s="76">
        <f t="shared" si="2"/>
        <v>160.34210061355029</v>
      </c>
      <c r="M69" s="103">
        <f t="shared" si="10"/>
        <v>8.0320293441453288</v>
      </c>
      <c r="N69" s="103">
        <f t="shared" si="3"/>
        <v>251.00091700454152</v>
      </c>
    </row>
    <row r="70" spans="1:14">
      <c r="A70" s="102">
        <v>40413</v>
      </c>
      <c r="B70" t="s">
        <v>141</v>
      </c>
      <c r="C70">
        <v>8.1950000000000003</v>
      </c>
      <c r="D70">
        <v>301.07600000000002</v>
      </c>
      <c r="E70">
        <v>30.86</v>
      </c>
      <c r="F70">
        <v>5957</v>
      </c>
      <c r="G70">
        <v>17.899999999999999</v>
      </c>
      <c r="I70" s="103">
        <f t="shared" si="8"/>
        <v>101.65558866291528</v>
      </c>
      <c r="J70" s="104">
        <f t="shared" si="1"/>
        <v>21.246018030549291</v>
      </c>
      <c r="K70" s="76">
        <f t="shared" si="9"/>
        <v>212.84837008754604</v>
      </c>
      <c r="L70" s="76">
        <f t="shared" si="2"/>
        <v>159.64984780272275</v>
      </c>
      <c r="M70" s="103">
        <f t="shared" si="10"/>
        <v>7.99735227013384</v>
      </c>
      <c r="N70" s="103">
        <f t="shared" si="3"/>
        <v>249.91725844168249</v>
      </c>
    </row>
    <row r="71" spans="1:14">
      <c r="A71" s="102">
        <v>40413</v>
      </c>
      <c r="B71" t="s">
        <v>142</v>
      </c>
      <c r="C71">
        <v>8.3620000000000001</v>
      </c>
      <c r="D71">
        <v>301.07600000000002</v>
      </c>
      <c r="E71">
        <v>30.86</v>
      </c>
      <c r="F71">
        <v>5958</v>
      </c>
      <c r="G71">
        <v>17.899999999999999</v>
      </c>
      <c r="I71" s="103">
        <f t="shared" si="8"/>
        <v>101.65558866291528</v>
      </c>
      <c r="J71" s="104">
        <f t="shared" si="1"/>
        <v>21.246018030549291</v>
      </c>
      <c r="K71" s="76">
        <f t="shared" si="9"/>
        <v>212.84837008754604</v>
      </c>
      <c r="L71" s="76">
        <f t="shared" si="2"/>
        <v>159.64984780272275</v>
      </c>
      <c r="M71" s="103">
        <f t="shared" si="10"/>
        <v>7.99735227013384</v>
      </c>
      <c r="N71" s="103">
        <f t="shared" si="3"/>
        <v>249.91725844168249</v>
      </c>
    </row>
    <row r="72" spans="1:14">
      <c r="A72" s="102">
        <v>40413</v>
      </c>
      <c r="B72" t="s">
        <v>143</v>
      </c>
      <c r="C72">
        <v>8.5289999999999999</v>
      </c>
      <c r="D72">
        <v>300.55599999999998</v>
      </c>
      <c r="E72">
        <v>30.88</v>
      </c>
      <c r="F72">
        <v>5954</v>
      </c>
      <c r="G72">
        <v>17.899999999999999</v>
      </c>
      <c r="I72" s="103">
        <f t="shared" si="8"/>
        <v>101.47987429970159</v>
      </c>
      <c r="J72" s="104">
        <f t="shared" si="1"/>
        <v>21.209293728637633</v>
      </c>
      <c r="K72" s="76">
        <f t="shared" si="9"/>
        <v>212.48045607216392</v>
      </c>
      <c r="L72" s="76">
        <f t="shared" si="2"/>
        <v>159.37388883467386</v>
      </c>
      <c r="M72" s="103">
        <f t="shared" si="10"/>
        <v>7.9835286360373239</v>
      </c>
      <c r="N72" s="103">
        <f t="shared" si="3"/>
        <v>249.48526987616637</v>
      </c>
    </row>
    <row r="73" spans="1:14">
      <c r="A73" s="102">
        <v>40413</v>
      </c>
      <c r="B73" t="s">
        <v>144</v>
      </c>
      <c r="C73">
        <v>8.6959999999999997</v>
      </c>
      <c r="D73">
        <v>302.12</v>
      </c>
      <c r="E73">
        <v>30.82</v>
      </c>
      <c r="F73">
        <v>5958</v>
      </c>
      <c r="G73">
        <v>17.899999999999999</v>
      </c>
      <c r="I73" s="103">
        <f t="shared" si="8"/>
        <v>102.00804535903663</v>
      </c>
      <c r="J73" s="104">
        <f t="shared" si="1"/>
        <v>21.319681480038653</v>
      </c>
      <c r="K73" s="76">
        <f t="shared" si="9"/>
        <v>213.5863505004541</v>
      </c>
      <c r="L73" s="76">
        <f t="shared" si="2"/>
        <v>160.20338016265438</v>
      </c>
      <c r="M73" s="103">
        <f t="shared" si="10"/>
        <v>8.0250804097858239</v>
      </c>
      <c r="N73" s="103">
        <f t="shared" si="3"/>
        <v>250.78376280580699</v>
      </c>
    </row>
    <row r="74" spans="1:14">
      <c r="A74" s="102">
        <v>40413</v>
      </c>
      <c r="B74" t="s">
        <v>145</v>
      </c>
      <c r="C74">
        <v>8.8460000000000001</v>
      </c>
      <c r="D74">
        <v>300.81599999999997</v>
      </c>
      <c r="E74">
        <v>30.87</v>
      </c>
      <c r="F74">
        <v>5962</v>
      </c>
      <c r="G74">
        <v>17.899999999999999</v>
      </c>
      <c r="I74" s="103">
        <f t="shared" si="8"/>
        <v>101.56768874204843</v>
      </c>
      <c r="J74" s="104">
        <f t="shared" si="1"/>
        <v>21.227646947088118</v>
      </c>
      <c r="K74" s="76">
        <f t="shared" si="9"/>
        <v>212.66432359159418</v>
      </c>
      <c r="L74" s="76">
        <f t="shared" si="2"/>
        <v>159.51180119679736</v>
      </c>
      <c r="M74" s="103">
        <f t="shared" si="10"/>
        <v>7.990437090742966</v>
      </c>
      <c r="N74" s="103">
        <f t="shared" si="3"/>
        <v>249.70115908571768</v>
      </c>
    </row>
    <row r="75" spans="1:14">
      <c r="A75" s="102">
        <v>40413</v>
      </c>
      <c r="B75" t="s">
        <v>146</v>
      </c>
      <c r="C75">
        <v>9.0129999999999999</v>
      </c>
      <c r="D75">
        <v>302.12</v>
      </c>
      <c r="E75">
        <v>30.82</v>
      </c>
      <c r="F75">
        <v>5952</v>
      </c>
      <c r="G75">
        <v>17.899999999999999</v>
      </c>
      <c r="I75" s="103">
        <f t="shared" si="8"/>
        <v>102.00804535903663</v>
      </c>
      <c r="J75" s="104">
        <f t="shared" si="1"/>
        <v>21.319681480038653</v>
      </c>
      <c r="K75" s="76">
        <f t="shared" si="9"/>
        <v>213.5863505004541</v>
      </c>
      <c r="L75" s="76">
        <f t="shared" si="2"/>
        <v>160.20338016265438</v>
      </c>
      <c r="M75" s="103">
        <f t="shared" si="10"/>
        <v>8.0250804097858239</v>
      </c>
      <c r="N75" s="103">
        <f t="shared" si="3"/>
        <v>250.78376280580699</v>
      </c>
    </row>
    <row r="76" spans="1:14">
      <c r="A76" s="102">
        <v>40413</v>
      </c>
      <c r="B76" t="s">
        <v>147</v>
      </c>
      <c r="C76">
        <v>9.18</v>
      </c>
      <c r="D76">
        <v>298.86799999999999</v>
      </c>
      <c r="E76">
        <v>30.9</v>
      </c>
      <c r="F76">
        <v>5954</v>
      </c>
      <c r="G76">
        <v>18</v>
      </c>
      <c r="I76" s="103">
        <f t="shared" si="8"/>
        <v>101.11659062714794</v>
      </c>
      <c r="J76" s="104">
        <f t="shared" si="1"/>
        <v>21.133367441073919</v>
      </c>
      <c r="K76" s="76">
        <f t="shared" si="9"/>
        <v>211.69232834343242</v>
      </c>
      <c r="L76" s="76">
        <f t="shared" si="2"/>
        <v>158.78274279071152</v>
      </c>
      <c r="M76" s="103">
        <f t="shared" si="10"/>
        <v>7.9399654468926153</v>
      </c>
      <c r="N76" s="103">
        <f t="shared" si="3"/>
        <v>248.12392021539424</v>
      </c>
    </row>
    <row r="77" spans="1:14">
      <c r="A77" s="102">
        <v>40413</v>
      </c>
      <c r="B77" t="s">
        <v>148</v>
      </c>
      <c r="C77">
        <v>9.3469999999999995</v>
      </c>
      <c r="D77">
        <v>301.46499999999997</v>
      </c>
      <c r="E77">
        <v>30.8</v>
      </c>
      <c r="F77">
        <v>5963</v>
      </c>
      <c r="G77">
        <v>18</v>
      </c>
      <c r="I77" s="103">
        <f t="shared" si="8"/>
        <v>101.99530194857063</v>
      </c>
      <c r="J77" s="104">
        <f t="shared" si="1"/>
        <v>21.317018107251261</v>
      </c>
      <c r="K77" s="76">
        <f t="shared" si="9"/>
        <v>213.53195173678449</v>
      </c>
      <c r="L77" s="76">
        <f t="shared" si="2"/>
        <v>160.16257762168621</v>
      </c>
      <c r="M77" s="103">
        <f t="shared" si="10"/>
        <v>8.0089643864990343</v>
      </c>
      <c r="N77" s="103">
        <f t="shared" si="3"/>
        <v>250.28013707809481</v>
      </c>
    </row>
    <row r="78" spans="1:14">
      <c r="A78" s="102">
        <v>40413</v>
      </c>
      <c r="B78" t="s">
        <v>149</v>
      </c>
      <c r="C78">
        <v>9.5139999999999993</v>
      </c>
      <c r="D78">
        <v>299.64400000000001</v>
      </c>
      <c r="E78">
        <v>30.87</v>
      </c>
      <c r="F78">
        <v>5953</v>
      </c>
      <c r="G78">
        <v>18</v>
      </c>
      <c r="I78" s="103">
        <f t="shared" si="8"/>
        <v>101.37930655837475</v>
      </c>
      <c r="J78" s="104">
        <f t="shared" si="1"/>
        <v>21.188275070700321</v>
      </c>
      <c r="K78" s="76">
        <f t="shared" si="9"/>
        <v>212.2423364759197</v>
      </c>
      <c r="L78" s="76">
        <f t="shared" si="2"/>
        <v>159.19528395607603</v>
      </c>
      <c r="M78" s="103">
        <f t="shared" si="10"/>
        <v>7.9605946572264639</v>
      </c>
      <c r="N78" s="103">
        <f t="shared" si="3"/>
        <v>248.76858303832699</v>
      </c>
    </row>
    <row r="79" spans="1:14">
      <c r="A79" s="102">
        <v>40413</v>
      </c>
      <c r="B79" t="s">
        <v>150</v>
      </c>
      <c r="C79">
        <v>9.68</v>
      </c>
      <c r="D79">
        <v>299.64400000000001</v>
      </c>
      <c r="E79">
        <v>30.87</v>
      </c>
      <c r="F79">
        <v>5962</v>
      </c>
      <c r="G79">
        <v>18</v>
      </c>
      <c r="I79" s="103">
        <f t="shared" si="8"/>
        <v>101.37930655837475</v>
      </c>
      <c r="J79" s="104">
        <f t="shared" si="1"/>
        <v>21.188275070700321</v>
      </c>
      <c r="K79" s="76">
        <f t="shared" si="9"/>
        <v>212.2423364759197</v>
      </c>
      <c r="L79" s="76">
        <f t="shared" si="2"/>
        <v>159.19528395607603</v>
      </c>
      <c r="M79" s="103">
        <f t="shared" si="10"/>
        <v>7.9605946572264639</v>
      </c>
      <c r="N79" s="103">
        <f t="shared" si="3"/>
        <v>248.76858303832699</v>
      </c>
    </row>
    <row r="80" spans="1:14">
      <c r="A80" s="102">
        <v>40413</v>
      </c>
      <c r="B80" t="s">
        <v>151</v>
      </c>
      <c r="C80">
        <v>9.8469999999999995</v>
      </c>
      <c r="D80">
        <v>301.46499999999997</v>
      </c>
      <c r="E80">
        <v>30.8</v>
      </c>
      <c r="F80">
        <v>5950</v>
      </c>
      <c r="G80">
        <v>18</v>
      </c>
      <c r="I80" s="103">
        <f t="shared" si="8"/>
        <v>101.99530194857063</v>
      </c>
      <c r="J80" s="104">
        <f t="shared" si="1"/>
        <v>21.317018107251261</v>
      </c>
      <c r="K80" s="76">
        <f t="shared" si="9"/>
        <v>213.53195173678449</v>
      </c>
      <c r="L80" s="76">
        <f t="shared" si="2"/>
        <v>160.16257762168621</v>
      </c>
      <c r="M80" s="103">
        <f t="shared" si="10"/>
        <v>8.0089643864990343</v>
      </c>
      <c r="N80" s="103">
        <f t="shared" si="3"/>
        <v>250.28013707809481</v>
      </c>
    </row>
    <row r="81" spans="1:14">
      <c r="A81" s="102">
        <v>40413</v>
      </c>
      <c r="B81" t="s">
        <v>152</v>
      </c>
      <c r="C81">
        <v>10.013999999999999</v>
      </c>
      <c r="D81">
        <v>299.904</v>
      </c>
      <c r="E81">
        <v>30.86</v>
      </c>
      <c r="F81">
        <v>5962</v>
      </c>
      <c r="G81">
        <v>18</v>
      </c>
      <c r="I81" s="103">
        <f t="shared" si="8"/>
        <v>101.46704903647046</v>
      </c>
      <c r="J81" s="104">
        <f t="shared" si="1"/>
        <v>21.206613248622325</v>
      </c>
      <c r="K81" s="76">
        <f t="shared" si="9"/>
        <v>212.42602947197008</v>
      </c>
      <c r="L81" s="76">
        <f t="shared" si="2"/>
        <v>159.3330654145378</v>
      </c>
      <c r="M81" s="103">
        <f t="shared" si="10"/>
        <v>7.9674844489014376</v>
      </c>
      <c r="N81" s="103">
        <f t="shared" si="3"/>
        <v>248.98388902816993</v>
      </c>
    </row>
    <row r="82" spans="1:14">
      <c r="A82" s="102">
        <v>40413</v>
      </c>
      <c r="B82" t="s">
        <v>153</v>
      </c>
      <c r="C82">
        <v>10.180999999999999</v>
      </c>
      <c r="D82">
        <v>300.55599999999998</v>
      </c>
      <c r="E82">
        <v>30.88</v>
      </c>
      <c r="F82">
        <v>5952</v>
      </c>
      <c r="G82">
        <v>17.899999999999999</v>
      </c>
      <c r="I82" s="103">
        <f t="shared" si="8"/>
        <v>101.47987429970159</v>
      </c>
      <c r="J82" s="104">
        <f t="shared" si="1"/>
        <v>21.209293728637633</v>
      </c>
      <c r="K82" s="76">
        <f t="shared" si="9"/>
        <v>212.48045607216392</v>
      </c>
      <c r="L82" s="76">
        <f t="shared" si="2"/>
        <v>159.37388883467386</v>
      </c>
      <c r="M82" s="103">
        <f t="shared" si="10"/>
        <v>7.9835286360373239</v>
      </c>
      <c r="N82" s="103">
        <f t="shared" si="3"/>
        <v>249.48526987616637</v>
      </c>
    </row>
    <row r="83" spans="1:14">
      <c r="A83" s="102">
        <v>40413</v>
      </c>
      <c r="B83" t="s">
        <v>154</v>
      </c>
      <c r="C83">
        <v>10.348000000000001</v>
      </c>
      <c r="D83">
        <v>301.59800000000001</v>
      </c>
      <c r="E83">
        <v>30.84</v>
      </c>
      <c r="F83">
        <v>5953</v>
      </c>
      <c r="G83">
        <v>17.899999999999999</v>
      </c>
      <c r="I83" s="103">
        <f t="shared" ref="I83:I93" si="11">(-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+(SQRT((POWER(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,2))-4*((TAN(E83*PI()/180))/(TAN(($B$7+($B$14*(G83-$E$7)))*PI()/180))*1/$B$16*POWER(($H$13+($B$15*(G83-$E$8))),2))*((TAN(E83*PI()/180))/(TAN(($B$7+($B$14*(G83-$E$7)))*PI()/180))-1))))/(2*((TAN(E83*PI()/180))/(TAN(($B$7+($B$14*(G83-$E$7)))*PI()/180))*1/$B$16*POWER(($H$13+($B$15*(G83-$E$8))),2)))</f>
        <v>101.83164538536489</v>
      </c>
      <c r="J83" s="104">
        <f>I83*20.9/100</f>
        <v>21.282813885541263</v>
      </c>
      <c r="K83" s="76">
        <f t="shared" ref="K83:K93" si="12">($B$9-EXP(52.57-6690.9/(273.15+G83)-4.681*LN(273.15+G83)))*I83/100*0.2095</f>
        <v>213.2170009410903</v>
      </c>
      <c r="L83" s="76">
        <f>K83/1.33322</f>
        <v>159.92634444509557</v>
      </c>
      <c r="M83" s="103">
        <f t="shared" ref="M83:M93" si="13">(($B$9-EXP(52.57-6690.9/(273.15+G83)-4.681*LN(273.15+G83)))/1013)*I83/100*0.2095*((49-1.335*G83+0.02759*POWER(G83,2)-0.0003235*POWER(G83,3)+0.000001614*POWER(G83,4))
-($J$16*(5.516*10^-1-1.759*10^-2*G83+2.253*10^-4*POWER(G83,2)-2.654*10^-7*POWER(G83,3)+5.363*10^-8*POWER(G83,4))))*32/22.414</f>
        <v>8.0112028379921743</v>
      </c>
      <c r="N83" s="103">
        <f>M83*31.25</f>
        <v>250.35008868725544</v>
      </c>
    </row>
    <row r="84" spans="1:14">
      <c r="A84" s="102">
        <v>40413</v>
      </c>
      <c r="B84" t="s">
        <v>155</v>
      </c>
      <c r="C84">
        <v>10.515000000000001</v>
      </c>
      <c r="D84">
        <v>299.51799999999997</v>
      </c>
      <c r="E84">
        <v>30.92</v>
      </c>
      <c r="F84">
        <v>5962</v>
      </c>
      <c r="G84">
        <v>17.899999999999999</v>
      </c>
      <c r="I84" s="103">
        <f t="shared" si="11"/>
        <v>101.12946909641298</v>
      </c>
      <c r="J84" s="104">
        <f>I84*20.9/100</f>
        <v>21.136059041150311</v>
      </c>
      <c r="K84" s="76">
        <f t="shared" si="12"/>
        <v>211.74677111326324</v>
      </c>
      <c r="L84" s="76">
        <f>K84/1.33322</f>
        <v>158.82357833910623</v>
      </c>
      <c r="M84" s="103">
        <f t="shared" si="13"/>
        <v>7.9559618894880586</v>
      </c>
      <c r="N84" s="103">
        <f>M84*31.25</f>
        <v>248.62380904650183</v>
      </c>
    </row>
    <row r="85" spans="1:14">
      <c r="A85" s="102">
        <v>40413</v>
      </c>
      <c r="B85" t="s">
        <v>156</v>
      </c>
      <c r="C85">
        <v>10.682</v>
      </c>
      <c r="D85">
        <v>301.33699999999999</v>
      </c>
      <c r="E85">
        <v>30.85</v>
      </c>
      <c r="F85">
        <v>5954</v>
      </c>
      <c r="G85">
        <v>17.899999999999999</v>
      </c>
      <c r="I85" s="103">
        <f t="shared" si="11"/>
        <v>101.74357417354936</v>
      </c>
      <c r="J85" s="104">
        <f t="shared" ref="J85:J92" si="14">I85*20.9/100</f>
        <v>21.264407002271813</v>
      </c>
      <c r="K85" s="76">
        <f t="shared" si="12"/>
        <v>213.03259579295101</v>
      </c>
      <c r="L85" s="76">
        <f t="shared" ref="L85:L92" si="15">K85/1.33322</f>
        <v>159.78802882716357</v>
      </c>
      <c r="M85" s="103">
        <f t="shared" si="13"/>
        <v>8.0042741829618862</v>
      </c>
      <c r="N85" s="103">
        <f t="shared" ref="N85:N92" si="16">M85*31.25</f>
        <v>250.13356821755895</v>
      </c>
    </row>
    <row r="86" spans="1:14">
      <c r="A86" s="102">
        <v>40413</v>
      </c>
      <c r="B86" t="s">
        <v>157</v>
      </c>
      <c r="C86">
        <v>10.849</v>
      </c>
      <c r="D86">
        <v>302.38200000000001</v>
      </c>
      <c r="E86">
        <v>30.81</v>
      </c>
      <c r="F86">
        <v>5964</v>
      </c>
      <c r="G86">
        <v>17.899999999999999</v>
      </c>
      <c r="I86" s="103">
        <f t="shared" si="11"/>
        <v>102.0963743445602</v>
      </c>
      <c r="J86" s="104">
        <f t="shared" si="14"/>
        <v>21.338142238013077</v>
      </c>
      <c r="K86" s="76">
        <f t="shared" si="12"/>
        <v>213.77129537999753</v>
      </c>
      <c r="L86" s="76">
        <f t="shared" si="15"/>
        <v>160.34210061355029</v>
      </c>
      <c r="M86" s="103">
        <f t="shared" si="13"/>
        <v>8.0320293441453288</v>
      </c>
      <c r="N86" s="103">
        <f t="shared" si="16"/>
        <v>251.00091700454152</v>
      </c>
    </row>
    <row r="87" spans="1:14">
      <c r="A87" s="102">
        <v>40413</v>
      </c>
      <c r="B87" t="s">
        <v>158</v>
      </c>
      <c r="C87">
        <v>11.016</v>
      </c>
      <c r="D87">
        <v>302.38200000000001</v>
      </c>
      <c r="E87">
        <v>30.81</v>
      </c>
      <c r="F87">
        <v>5958</v>
      </c>
      <c r="G87">
        <v>17.899999999999999</v>
      </c>
      <c r="I87" s="103">
        <f t="shared" si="11"/>
        <v>102.0963743445602</v>
      </c>
      <c r="J87" s="104">
        <f t="shared" si="14"/>
        <v>21.338142238013077</v>
      </c>
      <c r="K87" s="76">
        <f t="shared" si="12"/>
        <v>213.77129537999753</v>
      </c>
      <c r="L87" s="76">
        <f t="shared" si="15"/>
        <v>160.34210061355029</v>
      </c>
      <c r="M87" s="103">
        <f t="shared" si="13"/>
        <v>8.0320293441453288</v>
      </c>
      <c r="N87" s="103">
        <f t="shared" si="16"/>
        <v>251.00091700454152</v>
      </c>
    </row>
    <row r="88" spans="1:14">
      <c r="A88" s="102">
        <v>40413</v>
      </c>
      <c r="B88" t="s">
        <v>159</v>
      </c>
      <c r="C88">
        <v>11.183</v>
      </c>
      <c r="D88">
        <v>300.29599999999999</v>
      </c>
      <c r="E88">
        <v>30.89</v>
      </c>
      <c r="F88">
        <v>5962</v>
      </c>
      <c r="G88">
        <v>17.899999999999999</v>
      </c>
      <c r="I88" s="103">
        <f t="shared" si="11"/>
        <v>101.39214522479477</v>
      </c>
      <c r="J88" s="104">
        <f t="shared" si="14"/>
        <v>21.190958351982108</v>
      </c>
      <c r="K88" s="76">
        <f t="shared" si="12"/>
        <v>212.29676729667395</v>
      </c>
      <c r="L88" s="76">
        <f t="shared" si="15"/>
        <v>159.23611054190152</v>
      </c>
      <c r="M88" s="103">
        <f t="shared" si="13"/>
        <v>7.9766268972781376</v>
      </c>
      <c r="N88" s="103">
        <f t="shared" si="16"/>
        <v>249.26959053994179</v>
      </c>
    </row>
    <row r="89" spans="1:14">
      <c r="A89" s="102">
        <v>40413</v>
      </c>
      <c r="B89" t="s">
        <v>160</v>
      </c>
      <c r="C89">
        <v>11.35</v>
      </c>
      <c r="D89">
        <v>300.29599999999999</v>
      </c>
      <c r="E89">
        <v>30.89</v>
      </c>
      <c r="F89">
        <v>5969</v>
      </c>
      <c r="G89">
        <v>17.899999999999999</v>
      </c>
      <c r="I89" s="103">
        <f t="shared" si="11"/>
        <v>101.39214522479477</v>
      </c>
      <c r="J89" s="104">
        <f t="shared" si="14"/>
        <v>21.190958351982108</v>
      </c>
      <c r="K89" s="76">
        <f t="shared" si="12"/>
        <v>212.29676729667395</v>
      </c>
      <c r="L89" s="76">
        <f t="shared" si="15"/>
        <v>159.23611054190152</v>
      </c>
      <c r="M89" s="103">
        <f t="shared" si="13"/>
        <v>7.9766268972781376</v>
      </c>
      <c r="N89" s="103">
        <f t="shared" si="16"/>
        <v>249.26959053994179</v>
      </c>
    </row>
    <row r="90" spans="1:14">
      <c r="A90" s="102">
        <v>40413</v>
      </c>
      <c r="B90" t="s">
        <v>161</v>
      </c>
      <c r="C90">
        <v>11.516</v>
      </c>
      <c r="D90">
        <v>301.59800000000001</v>
      </c>
      <c r="E90">
        <v>30.84</v>
      </c>
      <c r="F90">
        <v>5966</v>
      </c>
      <c r="G90">
        <v>17.899999999999999</v>
      </c>
      <c r="I90" s="103">
        <f t="shared" si="11"/>
        <v>101.83164538536489</v>
      </c>
      <c r="J90" s="104">
        <f t="shared" si="14"/>
        <v>21.282813885541263</v>
      </c>
      <c r="K90" s="76">
        <f t="shared" si="12"/>
        <v>213.2170009410903</v>
      </c>
      <c r="L90" s="76">
        <f t="shared" si="15"/>
        <v>159.92634444509557</v>
      </c>
      <c r="M90" s="103">
        <f t="shared" si="13"/>
        <v>8.0112028379921743</v>
      </c>
      <c r="N90" s="103">
        <f t="shared" si="16"/>
        <v>250.35008868725544</v>
      </c>
    </row>
    <row r="91" spans="1:14">
      <c r="A91" s="102">
        <v>40413</v>
      </c>
      <c r="B91" t="s">
        <v>162</v>
      </c>
      <c r="C91">
        <v>11.683</v>
      </c>
      <c r="D91">
        <v>300.95100000000002</v>
      </c>
      <c r="E91">
        <v>30.91</v>
      </c>
      <c r="F91">
        <v>5960</v>
      </c>
      <c r="G91">
        <v>17.8</v>
      </c>
      <c r="I91" s="103">
        <f t="shared" si="11"/>
        <v>101.40518948819201</v>
      </c>
      <c r="J91" s="104">
        <f t="shared" si="14"/>
        <v>21.193684603032128</v>
      </c>
      <c r="K91" s="76">
        <f t="shared" si="12"/>
        <v>212.3514840736099</v>
      </c>
      <c r="L91" s="76">
        <f t="shared" si="15"/>
        <v>159.27715161309453</v>
      </c>
      <c r="M91" s="103">
        <f t="shared" si="13"/>
        <v>7.9927231905173013</v>
      </c>
      <c r="N91" s="103">
        <f t="shared" si="16"/>
        <v>249.77259970366566</v>
      </c>
    </row>
    <row r="92" spans="1:14">
      <c r="A92" s="102">
        <v>40413</v>
      </c>
      <c r="B92" t="s">
        <v>163</v>
      </c>
      <c r="C92">
        <v>11.85</v>
      </c>
      <c r="D92">
        <v>298.36200000000002</v>
      </c>
      <c r="E92">
        <v>31.01</v>
      </c>
      <c r="F92">
        <v>5972</v>
      </c>
      <c r="G92">
        <v>17.8</v>
      </c>
      <c r="I92" s="103">
        <f t="shared" si="11"/>
        <v>100.53269758737106</v>
      </c>
      <c r="J92" s="104">
        <f t="shared" si="14"/>
        <v>21.011333795760553</v>
      </c>
      <c r="K92" s="76">
        <f t="shared" si="12"/>
        <v>210.52440844842104</v>
      </c>
      <c r="L92" s="76">
        <f t="shared" si="15"/>
        <v>157.90672840823046</v>
      </c>
      <c r="M92" s="103">
        <f t="shared" si="13"/>
        <v>7.9239536700970268</v>
      </c>
      <c r="N92" s="103">
        <f t="shared" si="16"/>
        <v>247.62355219053208</v>
      </c>
    </row>
    <row r="93" spans="1:14">
      <c r="A93" s="102">
        <v>40413</v>
      </c>
      <c r="B93" t="s">
        <v>164</v>
      </c>
      <c r="C93">
        <v>12.016999999999999</v>
      </c>
      <c r="D93">
        <v>304.35500000000002</v>
      </c>
      <c r="E93">
        <v>30.78</v>
      </c>
      <c r="F93">
        <v>5970</v>
      </c>
      <c r="G93">
        <v>17.8</v>
      </c>
      <c r="I93" s="103">
        <f t="shared" si="11"/>
        <v>102.55218154065147</v>
      </c>
      <c r="J93" s="104">
        <f>I93*20.9/100</f>
        <v>21.433405941996156</v>
      </c>
      <c r="K93" s="76">
        <f t="shared" si="12"/>
        <v>214.75338742579251</v>
      </c>
      <c r="L93" s="76">
        <f>K93/1.33322</f>
        <v>161.07873226158662</v>
      </c>
      <c r="M93" s="103">
        <f t="shared" si="13"/>
        <v>8.0831287212726988</v>
      </c>
      <c r="N93" s="103">
        <f>M93*31.25</f>
        <v>252.59777253977182</v>
      </c>
    </row>
    <row r="94" spans="1:14">
      <c r="A94" s="102"/>
      <c r="I94" s="103"/>
      <c r="J94" s="104"/>
      <c r="K94" s="76"/>
      <c r="L94" s="76"/>
      <c r="M94" s="103"/>
      <c r="N94" s="103"/>
    </row>
    <row r="95" spans="1:14">
      <c r="A95" s="102"/>
      <c r="I95" s="103"/>
      <c r="J95" s="104"/>
      <c r="K95" s="76"/>
      <c r="L95" s="76"/>
      <c r="M95" s="103"/>
      <c r="N95" s="103"/>
    </row>
    <row r="96" spans="1:14">
      <c r="A96" s="102"/>
      <c r="I96" s="103"/>
      <c r="J96" s="104"/>
      <c r="K96" s="76"/>
      <c r="L96" s="76"/>
      <c r="M96" s="103"/>
      <c r="N96" s="103"/>
    </row>
    <row r="97" spans="1:14">
      <c r="A97" s="102"/>
      <c r="I97" s="103"/>
      <c r="J97" s="104"/>
      <c r="K97" s="76"/>
      <c r="L97" s="76"/>
      <c r="M97" s="103"/>
      <c r="N97" s="103"/>
    </row>
    <row r="98" spans="1:14">
      <c r="A98" s="102"/>
      <c r="I98" s="103"/>
      <c r="J98" s="104"/>
      <c r="K98" s="76"/>
      <c r="L98" s="76"/>
      <c r="M98" s="103"/>
      <c r="N98" s="103"/>
    </row>
    <row r="99" spans="1:14">
      <c r="A99" s="102"/>
      <c r="I99" s="103"/>
      <c r="J99" s="104"/>
      <c r="K99" s="76"/>
      <c r="L99" s="76"/>
      <c r="M99" s="103"/>
      <c r="N99" s="103"/>
    </row>
    <row r="100" spans="1:14">
      <c r="A100" s="102"/>
      <c r="I100" s="103"/>
      <c r="J100" s="104"/>
      <c r="K100" s="76"/>
      <c r="L100" s="76"/>
      <c r="M100" s="103"/>
      <c r="N100" s="103"/>
    </row>
    <row r="101" spans="1:14">
      <c r="A101" s="102"/>
      <c r="I101" s="103"/>
      <c r="J101" s="104"/>
      <c r="K101" s="76"/>
      <c r="L101" s="76"/>
      <c r="M101" s="103"/>
      <c r="N101" s="103"/>
    </row>
    <row r="102" spans="1:14">
      <c r="A102" s="102"/>
      <c r="I102" s="103"/>
      <c r="J102" s="104"/>
      <c r="K102" s="76"/>
      <c r="L102" s="76"/>
      <c r="M102" s="103"/>
      <c r="N102" s="103"/>
    </row>
    <row r="103" spans="1:14">
      <c r="A103" s="102"/>
      <c r="I103" s="103"/>
      <c r="J103" s="104"/>
      <c r="K103" s="76"/>
      <c r="L103" s="76"/>
      <c r="M103" s="103"/>
      <c r="N103" s="103"/>
    </row>
    <row r="104" spans="1:14">
      <c r="A104" s="102"/>
      <c r="I104" s="103"/>
      <c r="J104" s="104"/>
      <c r="K104" s="76"/>
      <c r="L104" s="76"/>
      <c r="M104" s="103"/>
      <c r="N104" s="103"/>
    </row>
    <row r="105" spans="1:14">
      <c r="A105" s="102"/>
      <c r="I105" s="103"/>
      <c r="J105" s="104"/>
      <c r="K105" s="76"/>
      <c r="L105" s="76"/>
      <c r="M105" s="103"/>
      <c r="N105" s="103"/>
    </row>
    <row r="106" spans="1:14">
      <c r="A106" s="102"/>
      <c r="I106" s="103"/>
      <c r="J106" s="104"/>
      <c r="K106" s="76"/>
      <c r="L106" s="76"/>
      <c r="M106" s="103"/>
      <c r="N106" s="103"/>
    </row>
    <row r="107" spans="1:14">
      <c r="A107" s="102"/>
      <c r="I107" s="103"/>
      <c r="J107" s="104"/>
      <c r="K107" s="76"/>
      <c r="L107" s="76"/>
      <c r="M107" s="103"/>
      <c r="N107" s="103"/>
    </row>
    <row r="108" spans="1:14">
      <c r="A108" s="102"/>
      <c r="I108" s="103"/>
      <c r="J108" s="104"/>
      <c r="K108" s="76"/>
      <c r="L108" s="76"/>
      <c r="M108" s="103"/>
      <c r="N108" s="103"/>
    </row>
    <row r="109" spans="1:14">
      <c r="A109" s="102"/>
      <c r="I109" s="103"/>
      <c r="J109" s="104"/>
      <c r="K109" s="76"/>
      <c r="L109" s="76"/>
      <c r="M109" s="103"/>
      <c r="N109" s="103"/>
    </row>
    <row r="110" spans="1:14">
      <c r="A110" s="102"/>
      <c r="I110" s="103"/>
      <c r="J110" s="104"/>
      <c r="K110" s="76"/>
      <c r="L110" s="76"/>
      <c r="M110" s="103"/>
      <c r="N110" s="103"/>
    </row>
    <row r="111" spans="1:14">
      <c r="A111" s="102"/>
      <c r="I111" s="103"/>
      <c r="J111" s="104"/>
      <c r="K111" s="76"/>
      <c r="L111" s="76"/>
      <c r="M111" s="103"/>
      <c r="N111" s="103"/>
    </row>
    <row r="112" spans="1:14">
      <c r="A112" s="102"/>
      <c r="I112" s="103"/>
      <c r="J112" s="104"/>
      <c r="K112" s="76"/>
      <c r="L112" s="76"/>
      <c r="M112" s="103"/>
      <c r="N112" s="103"/>
    </row>
    <row r="113" spans="1:14">
      <c r="A113" s="102"/>
      <c r="I113" s="103"/>
      <c r="J113" s="104"/>
      <c r="K113" s="76"/>
      <c r="L113" s="76"/>
      <c r="M113" s="103"/>
      <c r="N113" s="103"/>
    </row>
    <row r="114" spans="1:14">
      <c r="A114" s="102"/>
      <c r="I114" s="103"/>
      <c r="J114" s="104"/>
      <c r="K114" s="76"/>
      <c r="L114" s="76"/>
      <c r="M114" s="103"/>
      <c r="N114" s="103"/>
    </row>
    <row r="115" spans="1:14">
      <c r="A115" s="102"/>
      <c r="I115" s="103"/>
      <c r="J115" s="104"/>
      <c r="K115" s="76"/>
      <c r="L115" s="76"/>
      <c r="M115" s="103"/>
      <c r="N115" s="103"/>
    </row>
    <row r="116" spans="1:14">
      <c r="A116" s="102"/>
      <c r="I116" s="103"/>
      <c r="J116" s="104"/>
      <c r="K116" s="76"/>
      <c r="L116" s="76"/>
      <c r="M116" s="103"/>
      <c r="N116" s="103"/>
    </row>
    <row r="117" spans="1:14">
      <c r="A117" s="102"/>
      <c r="I117" s="103"/>
      <c r="J117" s="104"/>
      <c r="K117" s="76"/>
      <c r="L117" s="76"/>
      <c r="M117" s="103"/>
      <c r="N117" s="103"/>
    </row>
    <row r="118" spans="1:14">
      <c r="A118" s="102"/>
      <c r="I118" s="103"/>
      <c r="J118" s="104"/>
      <c r="K118" s="76"/>
      <c r="L118" s="76"/>
      <c r="M118" s="103"/>
      <c r="N118" s="103"/>
    </row>
    <row r="119" spans="1:14">
      <c r="A119" s="102"/>
      <c r="I119" s="103"/>
      <c r="J119" s="104"/>
      <c r="K119" s="76"/>
      <c r="L119" s="76"/>
      <c r="M119" s="103"/>
      <c r="N119" s="103"/>
    </row>
    <row r="120" spans="1:14">
      <c r="A120" s="102"/>
      <c r="I120" s="103"/>
      <c r="J120" s="104"/>
      <c r="K120" s="76"/>
      <c r="L120" s="76"/>
      <c r="M120" s="103"/>
      <c r="N120" s="103"/>
    </row>
    <row r="121" spans="1:14">
      <c r="A121" s="102"/>
      <c r="I121" s="103"/>
      <c r="J121" s="104"/>
      <c r="K121" s="76"/>
      <c r="L121" s="76"/>
      <c r="M121" s="103"/>
      <c r="N121" s="103"/>
    </row>
    <row r="122" spans="1:14">
      <c r="A122" s="102"/>
      <c r="I122" s="103"/>
      <c r="J122" s="104"/>
      <c r="K122" s="76"/>
      <c r="L122" s="76"/>
      <c r="M122" s="103"/>
      <c r="N122" s="103"/>
    </row>
    <row r="123" spans="1:14">
      <c r="A123" s="102"/>
      <c r="I123" s="103"/>
      <c r="J123" s="104"/>
      <c r="K123" s="76"/>
      <c r="L123" s="76"/>
      <c r="M123" s="103"/>
      <c r="N123" s="103"/>
    </row>
    <row r="124" spans="1:14">
      <c r="A124" s="102"/>
      <c r="I124" s="103"/>
      <c r="J124" s="104"/>
      <c r="K124" s="76"/>
      <c r="L124" s="76"/>
      <c r="M124" s="103"/>
      <c r="N124" s="103"/>
    </row>
    <row r="125" spans="1:14">
      <c r="A125" s="102"/>
      <c r="I125" s="103"/>
      <c r="J125" s="104"/>
      <c r="K125" s="76"/>
      <c r="L125" s="76"/>
      <c r="M125" s="103"/>
      <c r="N125" s="103"/>
    </row>
    <row r="126" spans="1:14">
      <c r="A126" s="102"/>
      <c r="I126" s="103"/>
      <c r="J126" s="104"/>
      <c r="K126" s="76"/>
      <c r="L126" s="76"/>
      <c r="M126" s="103"/>
      <c r="N126" s="103"/>
    </row>
    <row r="127" spans="1:14">
      <c r="A127" s="102"/>
      <c r="I127" s="103"/>
      <c r="J127" s="104"/>
      <c r="K127" s="76"/>
      <c r="L127" s="76"/>
      <c r="M127" s="103"/>
      <c r="N127" s="103"/>
    </row>
    <row r="128" spans="1:14">
      <c r="A128" s="102"/>
      <c r="I128" s="103"/>
      <c r="J128" s="104"/>
      <c r="K128" s="76"/>
      <c r="L128" s="76"/>
      <c r="M128" s="103"/>
      <c r="N128" s="103"/>
    </row>
    <row r="129" spans="1:14">
      <c r="A129" s="102"/>
      <c r="I129" s="103"/>
      <c r="J129" s="104"/>
      <c r="K129" s="76"/>
      <c r="L129" s="76"/>
      <c r="M129" s="103"/>
      <c r="N129" s="103"/>
    </row>
    <row r="130" spans="1:14">
      <c r="A130" s="102"/>
      <c r="I130" s="103"/>
      <c r="J130" s="104"/>
      <c r="K130" s="76"/>
      <c r="L130" s="76"/>
      <c r="M130" s="103"/>
      <c r="N130" s="103"/>
    </row>
    <row r="131" spans="1:14">
      <c r="A131" s="102"/>
      <c r="I131" s="103"/>
      <c r="J131" s="104"/>
      <c r="K131" s="76"/>
      <c r="L131" s="76"/>
      <c r="M131" s="103"/>
      <c r="N131" s="103"/>
    </row>
    <row r="132" spans="1:14">
      <c r="A132" s="102"/>
      <c r="I132" s="103"/>
      <c r="J132" s="104"/>
      <c r="K132" s="76"/>
      <c r="L132" s="76"/>
      <c r="M132" s="103"/>
      <c r="N132" s="103"/>
    </row>
    <row r="133" spans="1:14">
      <c r="A133" s="102"/>
      <c r="I133" s="103"/>
      <c r="J133" s="104"/>
      <c r="K133" s="76"/>
      <c r="L133" s="76"/>
      <c r="M133" s="103"/>
      <c r="N133" s="103"/>
    </row>
    <row r="134" spans="1:14">
      <c r="A134" s="102"/>
      <c r="I134" s="103"/>
      <c r="J134" s="104"/>
      <c r="K134" s="76"/>
      <c r="L134" s="76"/>
      <c r="M134" s="103"/>
      <c r="N134" s="103"/>
    </row>
    <row r="135" spans="1:14">
      <c r="A135" s="102"/>
      <c r="I135" s="103"/>
      <c r="J135" s="104"/>
      <c r="K135" s="76"/>
      <c r="L135" s="76"/>
      <c r="M135" s="103"/>
      <c r="N135" s="103"/>
    </row>
    <row r="136" spans="1:14">
      <c r="A136" s="102"/>
      <c r="I136" s="103"/>
      <c r="J136" s="104"/>
      <c r="K136" s="76"/>
      <c r="L136" s="76"/>
      <c r="M136" s="103"/>
      <c r="N136" s="103"/>
    </row>
    <row r="137" spans="1:14">
      <c r="A137" s="102"/>
      <c r="I137" s="103"/>
      <c r="J137" s="104"/>
      <c r="K137" s="76"/>
      <c r="L137" s="76"/>
      <c r="M137" s="103"/>
      <c r="N137" s="103"/>
    </row>
    <row r="138" spans="1:14">
      <c r="A138" s="102"/>
      <c r="I138" s="103"/>
      <c r="J138" s="104"/>
      <c r="K138" s="76"/>
      <c r="L138" s="76"/>
      <c r="M138" s="103"/>
      <c r="N138" s="103"/>
    </row>
    <row r="139" spans="1:14">
      <c r="A139" s="102"/>
      <c r="I139" s="103"/>
      <c r="J139" s="104"/>
      <c r="K139" s="76"/>
      <c r="L139" s="76"/>
      <c r="M139" s="103"/>
      <c r="N139" s="103"/>
    </row>
    <row r="140" spans="1:14">
      <c r="A140" s="102"/>
      <c r="I140" s="103"/>
      <c r="J140" s="104"/>
      <c r="K140" s="76"/>
      <c r="L140" s="76"/>
      <c r="M140" s="103"/>
      <c r="N140" s="103"/>
    </row>
    <row r="141" spans="1:14">
      <c r="A141" s="102"/>
      <c r="I141" s="103"/>
      <c r="J141" s="104"/>
      <c r="K141" s="76"/>
      <c r="L141" s="76"/>
      <c r="M141" s="103"/>
      <c r="N141" s="103"/>
    </row>
    <row r="142" spans="1:14">
      <c r="A142" s="102"/>
      <c r="I142" s="103"/>
      <c r="J142" s="104"/>
      <c r="K142" s="76"/>
      <c r="L142" s="76"/>
      <c r="M142" s="103"/>
      <c r="N142" s="103"/>
    </row>
    <row r="143" spans="1:14">
      <c r="A143" s="102"/>
      <c r="I143" s="103"/>
      <c r="J143" s="104"/>
      <c r="K143" s="76"/>
      <c r="L143" s="76"/>
      <c r="M143" s="103"/>
      <c r="N143" s="103"/>
    </row>
    <row r="144" spans="1:14">
      <c r="A144" s="102"/>
      <c r="I144" s="103"/>
      <c r="J144" s="104"/>
      <c r="K144" s="76"/>
      <c r="L144" s="76"/>
      <c r="M144" s="103"/>
      <c r="N144" s="103"/>
    </row>
    <row r="145" spans="1:14">
      <c r="A145" s="102"/>
      <c r="I145" s="103"/>
      <c r="J145" s="104"/>
      <c r="K145" s="76"/>
      <c r="L145" s="76"/>
      <c r="M145" s="103"/>
      <c r="N145" s="103"/>
    </row>
    <row r="146" spans="1:14">
      <c r="A146" s="102"/>
      <c r="I146" s="103"/>
      <c r="J146" s="104"/>
      <c r="K146" s="76"/>
      <c r="L146" s="76"/>
      <c r="M146" s="103"/>
      <c r="N146" s="103"/>
    </row>
    <row r="147" spans="1:14">
      <c r="A147" s="102"/>
      <c r="I147" s="103"/>
      <c r="J147" s="104"/>
      <c r="K147" s="76"/>
      <c r="L147" s="76"/>
      <c r="M147" s="103"/>
      <c r="N147" s="103"/>
    </row>
    <row r="148" spans="1:14">
      <c r="A148" s="102"/>
      <c r="I148" s="103"/>
      <c r="J148" s="104"/>
      <c r="K148" s="76"/>
      <c r="L148" s="76"/>
      <c r="M148" s="103"/>
      <c r="N148" s="103"/>
    </row>
    <row r="149" spans="1:14">
      <c r="A149" s="102"/>
      <c r="I149" s="103"/>
      <c r="J149" s="104"/>
      <c r="K149" s="76"/>
      <c r="L149" s="76"/>
      <c r="M149" s="103"/>
      <c r="N149" s="103"/>
    </row>
    <row r="150" spans="1:14">
      <c r="A150" s="102"/>
      <c r="I150" s="103"/>
      <c r="J150" s="104"/>
      <c r="K150" s="76"/>
      <c r="L150" s="76"/>
      <c r="M150" s="103"/>
      <c r="N150" s="103"/>
    </row>
    <row r="151" spans="1:14">
      <c r="A151" s="102"/>
      <c r="I151" s="103"/>
      <c r="J151" s="104"/>
      <c r="K151" s="76"/>
      <c r="L151" s="76"/>
      <c r="M151" s="103"/>
      <c r="N151" s="103"/>
    </row>
    <row r="152" spans="1:14">
      <c r="A152" s="102"/>
      <c r="I152" s="103"/>
      <c r="J152" s="104"/>
      <c r="K152" s="76"/>
      <c r="L152" s="76"/>
      <c r="M152" s="103"/>
      <c r="N152" s="103"/>
    </row>
    <row r="153" spans="1:14">
      <c r="A153" s="102"/>
      <c r="I153" s="103"/>
      <c r="J153" s="104"/>
      <c r="K153" s="76"/>
      <c r="L153" s="76"/>
      <c r="M153" s="103"/>
      <c r="N153" s="103"/>
    </row>
    <row r="154" spans="1:14">
      <c r="A154" s="102"/>
      <c r="I154" s="103"/>
      <c r="J154" s="104"/>
      <c r="K154" s="76"/>
      <c r="L154" s="76"/>
      <c r="M154" s="103"/>
      <c r="N154" s="103"/>
    </row>
    <row r="155" spans="1:14">
      <c r="A155" s="102"/>
      <c r="I155" s="103"/>
      <c r="J155" s="104"/>
      <c r="K155" s="76"/>
      <c r="L155" s="76"/>
      <c r="M155" s="103"/>
      <c r="N155" s="103"/>
    </row>
    <row r="156" spans="1:14">
      <c r="A156" s="102"/>
      <c r="I156" s="103"/>
      <c r="J156" s="104"/>
      <c r="K156" s="76"/>
      <c r="L156" s="76"/>
      <c r="M156" s="103"/>
      <c r="N156" s="103"/>
    </row>
    <row r="157" spans="1:14">
      <c r="A157" s="102"/>
      <c r="I157" s="103"/>
      <c r="J157" s="104"/>
      <c r="K157" s="76"/>
      <c r="L157" s="76"/>
      <c r="M157" s="103"/>
      <c r="N157" s="103"/>
    </row>
    <row r="158" spans="1:14">
      <c r="A158" s="102"/>
      <c r="I158" s="103"/>
      <c r="J158" s="104"/>
      <c r="K158" s="76"/>
      <c r="L158" s="76"/>
      <c r="M158" s="103"/>
      <c r="N158" s="103"/>
    </row>
    <row r="159" spans="1:14">
      <c r="A159" s="102"/>
      <c r="I159" s="103"/>
      <c r="J159" s="104"/>
      <c r="K159" s="76"/>
      <c r="L159" s="76"/>
      <c r="M159" s="103"/>
      <c r="N159" s="103"/>
    </row>
    <row r="160" spans="1:14">
      <c r="A160" s="102"/>
      <c r="I160" s="103"/>
      <c r="J160" s="104"/>
      <c r="K160" s="76"/>
      <c r="L160" s="76"/>
      <c r="M160" s="103"/>
      <c r="N160" s="103"/>
    </row>
    <row r="161" spans="1:14">
      <c r="A161" s="102"/>
      <c r="I161" s="103"/>
      <c r="J161" s="104"/>
      <c r="K161" s="76"/>
      <c r="L161" s="76"/>
      <c r="M161" s="103"/>
      <c r="N161" s="103"/>
    </row>
    <row r="162" spans="1:14">
      <c r="A162" s="102"/>
      <c r="I162" s="103"/>
      <c r="J162" s="104"/>
      <c r="K162" s="76"/>
      <c r="L162" s="76"/>
      <c r="M162" s="103"/>
      <c r="N162" s="103"/>
    </row>
    <row r="163" spans="1:14">
      <c r="A163" s="102"/>
      <c r="I163" s="103"/>
      <c r="J163" s="104"/>
      <c r="K163" s="76"/>
      <c r="L163" s="76"/>
      <c r="M163" s="103"/>
      <c r="N163" s="103"/>
    </row>
    <row r="164" spans="1:14">
      <c r="A164" s="102"/>
      <c r="I164" s="103"/>
      <c r="J164" s="104"/>
      <c r="K164" s="76"/>
      <c r="L164" s="76"/>
      <c r="M164" s="103"/>
      <c r="N164" s="103"/>
    </row>
    <row r="165" spans="1:14">
      <c r="A165" s="102"/>
      <c r="I165" s="103"/>
      <c r="J165" s="104"/>
      <c r="K165" s="76"/>
      <c r="L165" s="76"/>
      <c r="M165" s="103"/>
      <c r="N165" s="103"/>
    </row>
    <row r="166" spans="1:14">
      <c r="A166" s="102"/>
      <c r="I166" s="103"/>
      <c r="J166" s="104"/>
      <c r="K166" s="76"/>
      <c r="L166" s="76"/>
      <c r="M166" s="103"/>
      <c r="N166" s="103"/>
    </row>
    <row r="167" spans="1:14">
      <c r="A167" s="102"/>
      <c r="I167" s="103"/>
      <c r="J167" s="104"/>
      <c r="K167" s="76"/>
      <c r="L167" s="76"/>
      <c r="M167" s="103"/>
      <c r="N167" s="103"/>
    </row>
    <row r="168" spans="1:14">
      <c r="A168" s="102"/>
      <c r="I168" s="103"/>
      <c r="J168" s="104"/>
      <c r="K168" s="76"/>
      <c r="L168" s="76"/>
      <c r="M168" s="103"/>
      <c r="N168" s="103"/>
    </row>
    <row r="169" spans="1:14">
      <c r="A169" s="102"/>
      <c r="I169" s="103"/>
      <c r="J169" s="104"/>
      <c r="K169" s="76"/>
      <c r="L169" s="76"/>
      <c r="M169" s="103"/>
      <c r="N169" s="103"/>
    </row>
    <row r="170" spans="1:14">
      <c r="A170" s="102"/>
      <c r="I170" s="103"/>
      <c r="J170" s="104"/>
      <c r="K170" s="76"/>
      <c r="L170" s="76"/>
      <c r="M170" s="103"/>
      <c r="N170" s="103"/>
    </row>
    <row r="171" spans="1:14">
      <c r="A171" s="102"/>
      <c r="I171" s="103"/>
      <c r="J171" s="104"/>
      <c r="K171" s="76"/>
      <c r="L171" s="76"/>
      <c r="M171" s="103"/>
      <c r="N171" s="103"/>
    </row>
    <row r="172" spans="1:14">
      <c r="A172" s="102"/>
      <c r="I172" s="103"/>
      <c r="J172" s="104"/>
      <c r="K172" s="76"/>
      <c r="L172" s="76"/>
      <c r="M172" s="103"/>
      <c r="N172" s="103"/>
    </row>
    <row r="173" spans="1:14">
      <c r="A173" s="102"/>
      <c r="I173" s="103"/>
      <c r="J173" s="104"/>
      <c r="K173" s="76"/>
      <c r="L173" s="76"/>
      <c r="M173" s="103"/>
      <c r="N173" s="103"/>
    </row>
    <row r="174" spans="1:14">
      <c r="A174" s="102"/>
      <c r="I174" s="103"/>
      <c r="J174" s="104"/>
      <c r="K174" s="76"/>
      <c r="L174" s="76"/>
      <c r="M174" s="103"/>
      <c r="N174" s="103"/>
    </row>
    <row r="175" spans="1:14">
      <c r="A175" s="102"/>
      <c r="I175" s="103"/>
      <c r="J175" s="104"/>
      <c r="K175" s="76"/>
      <c r="L175" s="76"/>
      <c r="M175" s="103"/>
      <c r="N175" s="103"/>
    </row>
    <row r="176" spans="1:14">
      <c r="A176" s="102"/>
      <c r="I176" s="103"/>
      <c r="J176" s="104"/>
      <c r="K176" s="76"/>
      <c r="L176" s="76"/>
      <c r="M176" s="103"/>
      <c r="N176" s="103"/>
    </row>
    <row r="177" spans="1:14">
      <c r="A177" s="102"/>
      <c r="I177" s="103"/>
      <c r="J177" s="104"/>
      <c r="K177" s="76"/>
      <c r="L177" s="76"/>
      <c r="M177" s="103"/>
      <c r="N177" s="103"/>
    </row>
    <row r="178" spans="1:14">
      <c r="A178" s="102"/>
      <c r="I178" s="103"/>
      <c r="J178" s="104"/>
      <c r="K178" s="76"/>
      <c r="L178" s="76"/>
      <c r="M178" s="103"/>
      <c r="N178" s="103"/>
    </row>
    <row r="179" spans="1:14">
      <c r="A179" s="102"/>
      <c r="I179" s="103"/>
      <c r="J179" s="104"/>
      <c r="K179" s="76"/>
      <c r="L179" s="76"/>
      <c r="M179" s="103"/>
      <c r="N179" s="103"/>
    </row>
    <row r="180" spans="1:14">
      <c r="A180" s="102"/>
      <c r="I180" s="103"/>
      <c r="J180" s="104"/>
      <c r="K180" s="76"/>
      <c r="L180" s="76"/>
      <c r="M180" s="103"/>
      <c r="N180" s="103"/>
    </row>
    <row r="181" spans="1:14">
      <c r="A181" s="102"/>
      <c r="I181" s="103"/>
      <c r="J181" s="104"/>
      <c r="K181" s="76"/>
      <c r="L181" s="76"/>
      <c r="M181" s="103"/>
      <c r="N181" s="103"/>
    </row>
    <row r="182" spans="1:14">
      <c r="A182" s="102"/>
      <c r="I182" s="103"/>
      <c r="J182" s="104"/>
      <c r="K182" s="76"/>
      <c r="L182" s="76"/>
      <c r="M182" s="103"/>
      <c r="N182" s="103"/>
    </row>
    <row r="183" spans="1:14">
      <c r="A183" s="102"/>
      <c r="I183" s="103"/>
      <c r="J183" s="104"/>
      <c r="K183" s="76"/>
      <c r="L183" s="76"/>
      <c r="M183" s="103"/>
      <c r="N183" s="103"/>
    </row>
    <row r="184" spans="1:14">
      <c r="A184" s="102"/>
      <c r="I184" s="103"/>
      <c r="J184" s="104"/>
      <c r="K184" s="76"/>
      <c r="L184" s="76"/>
      <c r="M184" s="103"/>
      <c r="N184" s="103"/>
    </row>
    <row r="185" spans="1:14">
      <c r="A185" s="102"/>
      <c r="I185" s="103"/>
      <c r="J185" s="104"/>
      <c r="K185" s="76"/>
      <c r="L185" s="76"/>
      <c r="M185" s="103"/>
      <c r="N185" s="103"/>
    </row>
    <row r="186" spans="1:14">
      <c r="A186" s="102"/>
      <c r="I186" s="103"/>
      <c r="J186" s="104"/>
      <c r="K186" s="76"/>
      <c r="L186" s="76"/>
      <c r="M186" s="103"/>
      <c r="N186" s="103"/>
    </row>
    <row r="187" spans="1:14">
      <c r="A187" s="102"/>
      <c r="I187" s="103"/>
      <c r="J187" s="104"/>
      <c r="K187" s="76"/>
      <c r="L187" s="76"/>
      <c r="M187" s="103"/>
      <c r="N187" s="103"/>
    </row>
    <row r="188" spans="1:14">
      <c r="A188" s="102"/>
      <c r="I188" s="103"/>
      <c r="J188" s="104"/>
      <c r="K188" s="76"/>
      <c r="L188" s="76"/>
      <c r="M188" s="103"/>
      <c r="N188" s="103"/>
    </row>
    <row r="189" spans="1:14">
      <c r="A189" s="102"/>
      <c r="I189" s="103"/>
      <c r="J189" s="104"/>
      <c r="K189" s="76"/>
      <c r="L189" s="76"/>
      <c r="M189" s="103"/>
      <c r="N189" s="103"/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A214" s="102"/>
      <c r="I214" s="103"/>
      <c r="J214" s="104"/>
      <c r="K214" s="76"/>
      <c r="L214" s="76"/>
      <c r="M214" s="103"/>
      <c r="N214" s="103"/>
    </row>
    <row r="215" spans="1:14">
      <c r="A215" s="102"/>
      <c r="I215" s="103"/>
      <c r="J215" s="104"/>
      <c r="K215" s="76"/>
      <c r="L215" s="76"/>
      <c r="M215" s="103"/>
      <c r="N215" s="103"/>
    </row>
    <row r="216" spans="1:14">
      <c r="A216" s="102"/>
      <c r="I216" s="103"/>
      <c r="J216" s="104"/>
      <c r="K216" s="76"/>
      <c r="L216" s="76"/>
      <c r="M216" s="103"/>
      <c r="N216" s="103"/>
    </row>
    <row r="217" spans="1:14">
      <c r="A217" s="102"/>
      <c r="I217" s="103"/>
      <c r="J217" s="104"/>
      <c r="K217" s="76"/>
      <c r="L217" s="76"/>
      <c r="M217" s="103"/>
      <c r="N217" s="103"/>
    </row>
    <row r="218" spans="1:14">
      <c r="A218" s="102"/>
      <c r="I218" s="103"/>
      <c r="J218" s="104"/>
      <c r="K218" s="76"/>
      <c r="L218" s="76"/>
      <c r="M218" s="103"/>
      <c r="N218" s="103"/>
    </row>
    <row r="219" spans="1:14">
      <c r="A219" s="102"/>
      <c r="I219" s="103"/>
      <c r="J219" s="104"/>
      <c r="K219" s="76"/>
      <c r="L219" s="76"/>
      <c r="M219" s="103"/>
      <c r="N219" s="103"/>
    </row>
    <row r="220" spans="1:14">
      <c r="A220" s="102"/>
      <c r="I220" s="103"/>
      <c r="J220" s="104"/>
      <c r="K220" s="76"/>
      <c r="L220" s="76"/>
      <c r="M220" s="103"/>
      <c r="N220" s="103"/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  <row r="240" spans="1:14">
      <c r="A240" s="102"/>
      <c r="I240" s="103"/>
      <c r="J240" s="104"/>
      <c r="K240" s="76"/>
      <c r="L240" s="76"/>
      <c r="M240" s="103"/>
      <c r="N240" s="103"/>
    </row>
    <row r="241" spans="1:14">
      <c r="A241" s="102"/>
      <c r="I241" s="103"/>
      <c r="J241" s="104"/>
      <c r="K241" s="76"/>
      <c r="L241" s="76"/>
      <c r="M241" s="103"/>
      <c r="N241" s="103"/>
    </row>
    <row r="242" spans="1:14">
      <c r="A242" s="102"/>
      <c r="I242" s="103"/>
      <c r="J242" s="104"/>
      <c r="K242" s="76"/>
      <c r="L242" s="76"/>
      <c r="M242" s="103"/>
      <c r="N242" s="103"/>
    </row>
    <row r="243" spans="1:14">
      <c r="A243" s="102"/>
      <c r="I243" s="103"/>
      <c r="J243" s="104"/>
      <c r="K243" s="76"/>
      <c r="L243" s="76"/>
      <c r="M243" s="103"/>
      <c r="N243" s="103"/>
    </row>
    <row r="244" spans="1:14">
      <c r="A244" s="102"/>
      <c r="I244" s="103"/>
      <c r="J244" s="104"/>
      <c r="K244" s="76"/>
      <c r="L244" s="76"/>
      <c r="M244" s="103"/>
      <c r="N244" s="103"/>
    </row>
    <row r="245" spans="1:14">
      <c r="A245" s="102"/>
      <c r="I245" s="103"/>
      <c r="J245" s="104"/>
      <c r="K245" s="76"/>
      <c r="L245" s="76"/>
      <c r="M245" s="103"/>
      <c r="N245" s="103"/>
    </row>
    <row r="246" spans="1:14">
      <c r="A246" s="102"/>
      <c r="I246" s="103"/>
      <c r="J246" s="104"/>
      <c r="K246" s="76"/>
      <c r="L246" s="76"/>
      <c r="M246" s="103"/>
      <c r="N246" s="103"/>
    </row>
    <row r="247" spans="1:14">
      <c r="A247" s="102"/>
      <c r="I247" s="103"/>
      <c r="J247" s="104"/>
      <c r="K247" s="76"/>
      <c r="L247" s="76"/>
      <c r="M247" s="103"/>
      <c r="N247" s="103"/>
    </row>
    <row r="248" spans="1:14">
      <c r="A248" s="102"/>
      <c r="I248" s="103"/>
      <c r="J248" s="104"/>
      <c r="K248" s="76"/>
      <c r="L248" s="76"/>
      <c r="M248" s="103"/>
      <c r="N248" s="103"/>
    </row>
    <row r="249" spans="1:14">
      <c r="A249" s="102"/>
      <c r="I249" s="103"/>
      <c r="J249" s="104"/>
      <c r="K249" s="76"/>
      <c r="L249" s="76"/>
      <c r="M249" s="103"/>
      <c r="N249" s="103"/>
    </row>
    <row r="250" spans="1:14">
      <c r="A250" s="102"/>
      <c r="I250" s="103"/>
      <c r="J250" s="104"/>
      <c r="K250" s="76"/>
      <c r="L250" s="76"/>
      <c r="M250" s="103"/>
      <c r="N250" s="103"/>
    </row>
    <row r="251" spans="1:14">
      <c r="A251" s="102"/>
      <c r="I251" s="103"/>
      <c r="J251" s="104"/>
      <c r="K251" s="76"/>
      <c r="L251" s="76"/>
      <c r="M251" s="103"/>
      <c r="N251" s="103"/>
    </row>
    <row r="252" spans="1:14">
      <c r="A252" s="102"/>
      <c r="I252" s="103"/>
      <c r="J252" s="104"/>
      <c r="K252" s="76"/>
      <c r="L252" s="76"/>
      <c r="M252" s="103"/>
      <c r="N252" s="103"/>
    </row>
    <row r="253" spans="1:14">
      <c r="A253" s="102"/>
      <c r="I253" s="103"/>
      <c r="J253" s="104"/>
      <c r="K253" s="76"/>
      <c r="L253" s="76"/>
      <c r="M253" s="103"/>
      <c r="N253" s="103"/>
    </row>
    <row r="254" spans="1:14">
      <c r="A254" s="102"/>
      <c r="I254" s="103"/>
      <c r="J254" s="104"/>
      <c r="K254" s="76"/>
      <c r="L254" s="76"/>
      <c r="M254" s="103"/>
      <c r="N254" s="103"/>
    </row>
    <row r="255" spans="1:14">
      <c r="A255" s="102"/>
      <c r="I255" s="103"/>
      <c r="J255" s="104"/>
      <c r="K255" s="76"/>
      <c r="L255" s="76"/>
      <c r="M255" s="103"/>
      <c r="N255" s="103"/>
    </row>
    <row r="256" spans="1:14">
      <c r="A256" s="102"/>
      <c r="I256" s="103"/>
      <c r="J256" s="104"/>
      <c r="K256" s="76"/>
      <c r="L256" s="76"/>
      <c r="M256" s="103"/>
      <c r="N256" s="103"/>
    </row>
    <row r="257" spans="1:14">
      <c r="A257" s="102"/>
      <c r="I257" s="103"/>
      <c r="J257" s="104"/>
      <c r="K257" s="76"/>
      <c r="L257" s="76"/>
      <c r="M257" s="103"/>
      <c r="N257" s="103"/>
    </row>
    <row r="258" spans="1:14">
      <c r="A258" s="102"/>
      <c r="I258" s="103"/>
      <c r="J258" s="104"/>
      <c r="K258" s="76"/>
      <c r="L258" s="76"/>
      <c r="M258" s="103"/>
      <c r="N258" s="103"/>
    </row>
    <row r="259" spans="1:14">
      <c r="A259" s="102"/>
      <c r="I259" s="103"/>
      <c r="J259" s="104"/>
      <c r="K259" s="76"/>
      <c r="L259" s="76"/>
      <c r="M259" s="103"/>
      <c r="N259" s="103"/>
    </row>
    <row r="260" spans="1:14">
      <c r="A260" s="102"/>
      <c r="I260" s="103"/>
      <c r="J260" s="104"/>
      <c r="K260" s="76"/>
      <c r="L260" s="76"/>
      <c r="M260" s="103"/>
      <c r="N260" s="103"/>
    </row>
    <row r="261" spans="1:14">
      <c r="A261" s="102"/>
      <c r="I261" s="103"/>
      <c r="J261" s="104"/>
      <c r="K261" s="76"/>
      <c r="L261" s="76"/>
      <c r="M261" s="103"/>
      <c r="N261" s="103"/>
    </row>
    <row r="262" spans="1:14">
      <c r="A262" s="102"/>
      <c r="I262" s="103"/>
      <c r="J262" s="104"/>
      <c r="K262" s="76"/>
      <c r="L262" s="76"/>
      <c r="M262" s="103"/>
      <c r="N262" s="103"/>
    </row>
    <row r="263" spans="1:14">
      <c r="A263" s="102"/>
      <c r="I263" s="103"/>
      <c r="J263" s="104"/>
      <c r="K263" s="76"/>
      <c r="L263" s="76"/>
      <c r="M263" s="103"/>
      <c r="N263" s="103"/>
    </row>
    <row r="264" spans="1:14">
      <c r="A264" s="102"/>
      <c r="I264" s="103"/>
      <c r="J264" s="104"/>
      <c r="K264" s="76"/>
      <c r="L264" s="76"/>
      <c r="M264" s="103"/>
      <c r="N264" s="103"/>
    </row>
    <row r="265" spans="1:14">
      <c r="A265" s="102"/>
      <c r="I265" s="103"/>
      <c r="J265" s="104"/>
      <c r="K265" s="76"/>
      <c r="L265" s="76"/>
      <c r="M265" s="103"/>
      <c r="N265" s="103"/>
    </row>
    <row r="266" spans="1:14">
      <c r="A266" s="102"/>
      <c r="I266" s="103"/>
      <c r="J266" s="104"/>
      <c r="K266" s="76"/>
      <c r="L266" s="76"/>
      <c r="M266" s="103"/>
      <c r="N266" s="103"/>
    </row>
    <row r="267" spans="1:14">
      <c r="A267" s="102"/>
      <c r="I267" s="103"/>
      <c r="J267" s="104"/>
      <c r="K267" s="76"/>
      <c r="L267" s="76"/>
      <c r="M267" s="103"/>
      <c r="N267" s="103"/>
    </row>
    <row r="268" spans="1:14">
      <c r="A268" s="102"/>
      <c r="I268" s="103"/>
      <c r="J268" s="104"/>
      <c r="K268" s="76"/>
      <c r="L268" s="76"/>
      <c r="M268" s="103"/>
      <c r="N268" s="103"/>
    </row>
    <row r="269" spans="1:14">
      <c r="A269" s="102"/>
      <c r="I269" s="103"/>
      <c r="J269" s="104"/>
      <c r="K269" s="76"/>
      <c r="L269" s="76"/>
      <c r="M269" s="103"/>
      <c r="N269" s="103"/>
    </row>
    <row r="270" spans="1:14">
      <c r="A270" s="102"/>
      <c r="I270" s="103"/>
      <c r="J270" s="104"/>
      <c r="K270" s="76"/>
      <c r="L270" s="76"/>
      <c r="M270" s="103"/>
      <c r="N270" s="103"/>
    </row>
    <row r="271" spans="1:14">
      <c r="A271" s="102"/>
      <c r="I271" s="103"/>
      <c r="J271" s="104"/>
      <c r="K271" s="76"/>
      <c r="L271" s="76"/>
      <c r="M271" s="103"/>
      <c r="N271" s="103"/>
    </row>
    <row r="272" spans="1:14">
      <c r="A272" s="102"/>
      <c r="I272" s="103"/>
      <c r="J272" s="104"/>
      <c r="K272" s="76"/>
      <c r="L272" s="76"/>
      <c r="M272" s="103"/>
      <c r="N272" s="103"/>
    </row>
    <row r="273" spans="1:14">
      <c r="A273" s="102"/>
      <c r="I273" s="103"/>
      <c r="J273" s="104"/>
      <c r="K273" s="76"/>
      <c r="L273" s="76"/>
      <c r="M273" s="103"/>
      <c r="N273" s="103"/>
    </row>
    <row r="274" spans="1:14">
      <c r="A274" s="102"/>
      <c r="I274" s="103"/>
      <c r="J274" s="104"/>
      <c r="K274" s="76"/>
      <c r="L274" s="76"/>
      <c r="M274" s="103"/>
      <c r="N274" s="103"/>
    </row>
    <row r="275" spans="1:14">
      <c r="A275" s="102"/>
      <c r="I275" s="103"/>
      <c r="J275" s="104"/>
      <c r="K275" s="76"/>
      <c r="L275" s="76"/>
      <c r="M275" s="103"/>
      <c r="N275" s="103"/>
    </row>
    <row r="276" spans="1:14">
      <c r="A276" s="102"/>
      <c r="I276" s="103"/>
      <c r="J276" s="104"/>
      <c r="K276" s="76"/>
      <c r="L276" s="76"/>
      <c r="M276" s="103"/>
      <c r="N276" s="103"/>
    </row>
    <row r="277" spans="1:14">
      <c r="A277" s="102"/>
      <c r="I277" s="103"/>
      <c r="J277" s="104"/>
      <c r="K277" s="76"/>
      <c r="L277" s="76"/>
      <c r="M277" s="103"/>
      <c r="N277" s="103"/>
    </row>
    <row r="278" spans="1:14">
      <c r="A278" s="102"/>
      <c r="I278" s="103"/>
      <c r="J278" s="104"/>
      <c r="K278" s="76"/>
      <c r="L278" s="76"/>
      <c r="M278" s="103"/>
      <c r="N278" s="103"/>
    </row>
    <row r="279" spans="1:14">
      <c r="A279" s="102"/>
      <c r="I279" s="103"/>
      <c r="J279" s="104"/>
      <c r="K279" s="76"/>
      <c r="L279" s="76"/>
      <c r="M279" s="103"/>
      <c r="N279" s="103"/>
    </row>
    <row r="280" spans="1:14">
      <c r="A280" s="102"/>
      <c r="I280" s="103"/>
      <c r="J280" s="104"/>
      <c r="K280" s="76"/>
      <c r="L280" s="76"/>
      <c r="M280" s="103"/>
      <c r="N280" s="103"/>
    </row>
    <row r="281" spans="1:14">
      <c r="A281" s="102"/>
      <c r="I281" s="103"/>
      <c r="J281" s="104"/>
      <c r="K281" s="76"/>
      <c r="L281" s="76"/>
      <c r="M281" s="103"/>
      <c r="N281" s="103"/>
    </row>
    <row r="282" spans="1:14">
      <c r="A282" s="102"/>
      <c r="I282" s="103"/>
      <c r="J282" s="104"/>
      <c r="K282" s="76"/>
      <c r="L282" s="76"/>
      <c r="M282" s="103"/>
      <c r="N282" s="103"/>
    </row>
    <row r="283" spans="1:14">
      <c r="A283" s="102"/>
      <c r="I283" s="103"/>
      <c r="J283" s="104"/>
      <c r="K283" s="76"/>
      <c r="L283" s="76"/>
      <c r="M283" s="103"/>
      <c r="N283" s="103"/>
    </row>
    <row r="284" spans="1:14">
      <c r="A284" s="102"/>
      <c r="I284" s="103"/>
      <c r="J284" s="104"/>
      <c r="K284" s="76"/>
      <c r="L284" s="76"/>
      <c r="M284" s="103"/>
      <c r="N284" s="103"/>
    </row>
    <row r="285" spans="1:14">
      <c r="A285" s="102"/>
      <c r="I285" s="103"/>
      <c r="J285" s="104"/>
      <c r="K285" s="76"/>
      <c r="L285" s="76"/>
      <c r="M285" s="103"/>
      <c r="N285" s="103"/>
    </row>
    <row r="286" spans="1:14">
      <c r="A286" s="102"/>
      <c r="I286" s="103"/>
      <c r="J286" s="104"/>
      <c r="K286" s="76"/>
      <c r="L286" s="76"/>
      <c r="M286" s="103"/>
      <c r="N286" s="103"/>
    </row>
    <row r="287" spans="1:14">
      <c r="A287" s="102"/>
      <c r="I287" s="103"/>
      <c r="J287" s="104"/>
      <c r="K287" s="76"/>
      <c r="L287" s="76"/>
      <c r="M287" s="103"/>
      <c r="N287" s="103"/>
    </row>
    <row r="288" spans="1:14">
      <c r="A288" s="102"/>
      <c r="I288" s="103"/>
      <c r="J288" s="104"/>
      <c r="K288" s="76"/>
      <c r="L288" s="76"/>
      <c r="M288" s="103"/>
      <c r="N288" s="103"/>
    </row>
    <row r="289" spans="1:14">
      <c r="A289" s="102"/>
      <c r="I289" s="103"/>
      <c r="J289" s="104"/>
      <c r="K289" s="76"/>
      <c r="L289" s="76"/>
      <c r="M289" s="103"/>
      <c r="N289" s="103"/>
    </row>
    <row r="290" spans="1:14">
      <c r="A290" s="102"/>
      <c r="I290" s="103"/>
      <c r="J290" s="104"/>
      <c r="K290" s="76"/>
      <c r="L290" s="76"/>
      <c r="M290" s="103"/>
      <c r="N290" s="103"/>
    </row>
    <row r="291" spans="1:14">
      <c r="A291" s="102"/>
      <c r="I291" s="103"/>
      <c r="J291" s="104"/>
      <c r="K291" s="76"/>
      <c r="L291" s="76"/>
      <c r="M291" s="103"/>
      <c r="N291" s="103"/>
    </row>
    <row r="292" spans="1:14">
      <c r="A292" s="102"/>
      <c r="I292" s="103"/>
      <c r="J292" s="104"/>
      <c r="K292" s="76"/>
      <c r="L292" s="76"/>
      <c r="M292" s="103"/>
      <c r="N292" s="103"/>
    </row>
    <row r="293" spans="1:14">
      <c r="A293" s="102"/>
      <c r="I293" s="103"/>
      <c r="J293" s="104"/>
      <c r="K293" s="76"/>
      <c r="L293" s="76"/>
      <c r="M293" s="103"/>
      <c r="N293" s="103"/>
    </row>
    <row r="294" spans="1:14">
      <c r="A294" s="102"/>
      <c r="I294" s="103"/>
      <c r="J294" s="104"/>
      <c r="K294" s="76"/>
      <c r="L294" s="76"/>
      <c r="M294" s="103"/>
      <c r="N294" s="103"/>
    </row>
    <row r="295" spans="1:14">
      <c r="A295" s="102"/>
      <c r="I295" s="103"/>
      <c r="J295" s="104"/>
      <c r="K295" s="76"/>
      <c r="L295" s="76"/>
      <c r="M295" s="103"/>
      <c r="N295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2013-11-10T21:09:00Z</dcterms:modified>
</cp:coreProperties>
</file>