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Q46" i="2"/>
  <c r="P21" i="2"/>
  <c r="Q21" i="2"/>
  <c r="R21" i="2"/>
  <c r="S21" i="2"/>
  <c r="D15" i="2"/>
  <c r="D13" i="2"/>
  <c r="F15" i="2"/>
  <c r="J16" i="2"/>
  <c r="B45" i="1"/>
  <c r="B34" i="1"/>
  <c r="B32" i="1"/>
  <c r="B44" i="1"/>
  <c r="B33" i="1"/>
  <c r="B31" i="1"/>
  <c r="B40" i="1"/>
  <c r="B39" i="1"/>
  <c r="B38" i="1"/>
  <c r="B35" i="1"/>
  <c r="B36" i="1"/>
  <c r="D16" i="2"/>
  <c r="D14" i="2"/>
  <c r="B42" i="1"/>
  <c r="B43" i="1"/>
  <c r="B18" i="1"/>
  <c r="J15" i="2"/>
  <c r="F14" i="2"/>
  <c r="F13" i="2"/>
  <c r="B19" i="1"/>
  <c r="B22" i="1"/>
  <c r="B20" i="1"/>
  <c r="B21" i="1"/>
  <c r="H13" i="2"/>
  <c r="I143" i="2"/>
  <c r="I124" i="2"/>
  <c r="I126" i="2"/>
  <c r="I128" i="2"/>
  <c r="I145" i="2"/>
  <c r="I147" i="2"/>
  <c r="I149" i="2"/>
  <c r="I151" i="2"/>
  <c r="I153" i="2"/>
  <c r="I155" i="2"/>
  <c r="I157" i="2"/>
  <c r="I159" i="2"/>
  <c r="I161" i="2"/>
  <c r="I163" i="2"/>
  <c r="I165" i="2"/>
  <c r="I123" i="2"/>
  <c r="I146" i="2"/>
  <c r="I154" i="2"/>
  <c r="I162" i="2"/>
  <c r="I134" i="2"/>
  <c r="I135" i="2"/>
  <c r="I142" i="2"/>
  <c r="I43" i="2"/>
  <c r="I150" i="2"/>
  <c r="I158" i="2"/>
  <c r="I166" i="2"/>
  <c r="I130" i="2"/>
  <c r="I131" i="2"/>
  <c r="I138" i="2"/>
  <c r="I139" i="2"/>
  <c r="I46" i="2"/>
  <c r="I47" i="2"/>
  <c r="I54" i="2"/>
  <c r="I56" i="2"/>
  <c r="I58" i="2"/>
  <c r="I60" i="2"/>
  <c r="I62" i="2"/>
  <c r="I64" i="2"/>
  <c r="I66" i="2"/>
  <c r="I68" i="2"/>
  <c r="I148" i="2"/>
  <c r="I156" i="2"/>
  <c r="I164" i="2"/>
  <c r="I127" i="2"/>
  <c r="I132" i="2"/>
  <c r="I133" i="2"/>
  <c r="I140" i="2"/>
  <c r="I141" i="2"/>
  <c r="I48" i="2"/>
  <c r="I49" i="2"/>
  <c r="I129" i="2"/>
  <c r="I136" i="2"/>
  <c r="I51" i="2"/>
  <c r="I57" i="2"/>
  <c r="I61" i="2"/>
  <c r="I65" i="2"/>
  <c r="I69" i="2"/>
  <c r="I76" i="2"/>
  <c r="I77" i="2"/>
  <c r="I83" i="2"/>
  <c r="I85" i="2"/>
  <c r="I87" i="2"/>
  <c r="I89" i="2"/>
  <c r="I152" i="2"/>
  <c r="I50" i="2"/>
  <c r="I55" i="2"/>
  <c r="I59" i="2"/>
  <c r="I63" i="2"/>
  <c r="I67" i="2"/>
  <c r="I72" i="2"/>
  <c r="I73" i="2"/>
  <c r="I80" i="2"/>
  <c r="I81" i="2"/>
  <c r="I84" i="2"/>
  <c r="I86" i="2"/>
  <c r="I88" i="2"/>
  <c r="I90" i="2"/>
  <c r="I92" i="2"/>
  <c r="I94" i="2"/>
  <c r="I96" i="2"/>
  <c r="I98" i="2"/>
  <c r="I100" i="2"/>
  <c r="I102" i="2"/>
  <c r="I104" i="2"/>
  <c r="I106" i="2"/>
  <c r="I108" i="2"/>
  <c r="I110" i="2"/>
  <c r="I112" i="2"/>
  <c r="I144" i="2"/>
  <c r="I45" i="2"/>
  <c r="I52" i="2"/>
  <c r="I74" i="2"/>
  <c r="I75" i="2"/>
  <c r="I82" i="2"/>
  <c r="I160" i="2"/>
  <c r="I137" i="2"/>
  <c r="I70" i="2"/>
  <c r="I91" i="2"/>
  <c r="I95" i="2"/>
  <c r="I99" i="2"/>
  <c r="I103" i="2"/>
  <c r="I107" i="2"/>
  <c r="I111" i="2"/>
  <c r="I116" i="2"/>
  <c r="I39" i="2"/>
  <c r="I26" i="2"/>
  <c r="I34" i="2"/>
  <c r="I125" i="2"/>
  <c r="I118" i="2"/>
  <c r="I41" i="2"/>
  <c r="I27" i="2"/>
  <c r="I35" i="2"/>
  <c r="I44" i="2"/>
  <c r="I79" i="2"/>
  <c r="I93" i="2"/>
  <c r="I97" i="2"/>
  <c r="I101" i="2"/>
  <c r="I105" i="2"/>
  <c r="I109" i="2"/>
  <c r="I113" i="2"/>
  <c r="I120" i="2"/>
  <c r="I121" i="2"/>
  <c r="I42" i="2"/>
  <c r="I22" i="2"/>
  <c r="I29" i="2"/>
  <c r="I30" i="2"/>
  <c r="I21" i="2"/>
  <c r="I25" i="2"/>
  <c r="I33" i="2"/>
  <c r="I78" i="2"/>
  <c r="I36" i="2"/>
  <c r="I53" i="2"/>
  <c r="I114" i="2"/>
  <c r="I115" i="2"/>
  <c r="I122" i="2"/>
  <c r="I37" i="2"/>
  <c r="I23" i="2"/>
  <c r="I24" i="2"/>
  <c r="I31" i="2"/>
  <c r="I32" i="2"/>
  <c r="I117" i="2"/>
  <c r="I38" i="2"/>
  <c r="H14" i="2"/>
  <c r="I71" i="2"/>
  <c r="I119" i="2"/>
  <c r="I40" i="2"/>
  <c r="I28" i="2"/>
  <c r="B24" i="1"/>
  <c r="B23" i="1"/>
  <c r="J37" i="2"/>
  <c r="M37" i="2"/>
  <c r="N37" i="2"/>
  <c r="K37" i="2"/>
  <c r="L37" i="2"/>
  <c r="K22" i="2"/>
  <c r="L22" i="2"/>
  <c r="J22" i="2"/>
  <c r="M22" i="2"/>
  <c r="N22" i="2"/>
  <c r="K125" i="2"/>
  <c r="L125" i="2"/>
  <c r="J125" i="2"/>
  <c r="M125" i="2"/>
  <c r="N125" i="2"/>
  <c r="M137" i="2"/>
  <c r="N137" i="2"/>
  <c r="J137" i="2"/>
  <c r="K137" i="2"/>
  <c r="L137" i="2"/>
  <c r="M96" i="2"/>
  <c r="N96" i="2"/>
  <c r="J96" i="2"/>
  <c r="K96" i="2"/>
  <c r="L96" i="2"/>
  <c r="K63" i="2"/>
  <c r="L63" i="2"/>
  <c r="M63" i="2"/>
  <c r="N63" i="2"/>
  <c r="J63" i="2"/>
  <c r="M83" i="2"/>
  <c r="N83" i="2"/>
  <c r="K83" i="2"/>
  <c r="L83" i="2"/>
  <c r="J83" i="2"/>
  <c r="J141" i="2"/>
  <c r="M141" i="2"/>
  <c r="N141" i="2"/>
  <c r="K141" i="2"/>
  <c r="L141" i="2"/>
  <c r="M68" i="2"/>
  <c r="N68" i="2"/>
  <c r="J68" i="2"/>
  <c r="K68" i="2"/>
  <c r="L68" i="2"/>
  <c r="J47" i="2"/>
  <c r="K47" i="2"/>
  <c r="L47" i="2"/>
  <c r="M47" i="2"/>
  <c r="N47" i="2"/>
  <c r="J134" i="2"/>
  <c r="M134" i="2"/>
  <c r="N134" i="2"/>
  <c r="K134" i="2"/>
  <c r="L134" i="2"/>
  <c r="M159" i="2"/>
  <c r="N159" i="2"/>
  <c r="J159" i="2"/>
  <c r="K159" i="2"/>
  <c r="L159" i="2"/>
  <c r="J28" i="2"/>
  <c r="M28" i="2"/>
  <c r="N28" i="2"/>
  <c r="K28" i="2"/>
  <c r="L28" i="2"/>
  <c r="J14" i="2"/>
  <c r="J13" i="2"/>
  <c r="J122" i="2"/>
  <c r="M122" i="2"/>
  <c r="N122" i="2"/>
  <c r="K122" i="2"/>
  <c r="L122" i="2"/>
  <c r="J42" i="2"/>
  <c r="M42" i="2"/>
  <c r="N42" i="2"/>
  <c r="K42" i="2"/>
  <c r="L42" i="2"/>
  <c r="K93" i="2"/>
  <c r="L93" i="2"/>
  <c r="M93" i="2"/>
  <c r="N93" i="2"/>
  <c r="J93" i="2"/>
  <c r="K111" i="2"/>
  <c r="L111" i="2"/>
  <c r="J111" i="2"/>
  <c r="M111" i="2"/>
  <c r="N111" i="2"/>
  <c r="K95" i="2"/>
  <c r="L95" i="2"/>
  <c r="J95" i="2"/>
  <c r="M95" i="2"/>
  <c r="N95" i="2"/>
  <c r="J160" i="2"/>
  <c r="K160" i="2"/>
  <c r="L160" i="2"/>
  <c r="M160" i="2"/>
  <c r="N160" i="2"/>
  <c r="J52" i="2"/>
  <c r="K52" i="2"/>
  <c r="L52" i="2"/>
  <c r="M52" i="2"/>
  <c r="N52" i="2"/>
  <c r="M110" i="2"/>
  <c r="N110" i="2"/>
  <c r="J110" i="2"/>
  <c r="K110" i="2"/>
  <c r="L110" i="2"/>
  <c r="M102" i="2"/>
  <c r="N102" i="2"/>
  <c r="J102" i="2"/>
  <c r="K102" i="2"/>
  <c r="L102" i="2"/>
  <c r="M94" i="2"/>
  <c r="N94" i="2"/>
  <c r="J94" i="2"/>
  <c r="K94" i="2"/>
  <c r="L94" i="2"/>
  <c r="K86" i="2"/>
  <c r="L86" i="2"/>
  <c r="M86" i="2"/>
  <c r="N86" i="2"/>
  <c r="J86" i="2"/>
  <c r="K73" i="2"/>
  <c r="L73" i="2"/>
  <c r="J73" i="2"/>
  <c r="M73" i="2"/>
  <c r="N73" i="2"/>
  <c r="K59" i="2"/>
  <c r="L59" i="2"/>
  <c r="M59" i="2"/>
  <c r="N59" i="2"/>
  <c r="J59" i="2"/>
  <c r="M89" i="2"/>
  <c r="N89" i="2"/>
  <c r="K89" i="2"/>
  <c r="L89" i="2"/>
  <c r="J89" i="2"/>
  <c r="K77" i="2"/>
  <c r="L77" i="2"/>
  <c r="M77" i="2"/>
  <c r="N77" i="2"/>
  <c r="J77" i="2"/>
  <c r="K61" i="2"/>
  <c r="L61" i="2"/>
  <c r="M61" i="2"/>
  <c r="N61" i="2"/>
  <c r="J61" i="2"/>
  <c r="M129" i="2"/>
  <c r="N129" i="2"/>
  <c r="J129" i="2"/>
  <c r="K129" i="2"/>
  <c r="L129" i="2"/>
  <c r="J140" i="2"/>
  <c r="K140" i="2"/>
  <c r="L140" i="2"/>
  <c r="M140" i="2"/>
  <c r="N140" i="2"/>
  <c r="J164" i="2"/>
  <c r="K164" i="2"/>
  <c r="L164" i="2"/>
  <c r="M164" i="2"/>
  <c r="N164" i="2"/>
  <c r="M66" i="2"/>
  <c r="N66" i="2"/>
  <c r="J66" i="2"/>
  <c r="K66" i="2"/>
  <c r="L66" i="2"/>
  <c r="M58" i="2"/>
  <c r="N58" i="2"/>
  <c r="J58" i="2"/>
  <c r="K58" i="2"/>
  <c r="L58" i="2"/>
  <c r="J46" i="2"/>
  <c r="K46" i="2"/>
  <c r="L46" i="2"/>
  <c r="M46" i="2"/>
  <c r="N46" i="2"/>
  <c r="J130" i="2"/>
  <c r="K130" i="2"/>
  <c r="L130" i="2"/>
  <c r="M130" i="2"/>
  <c r="N130" i="2"/>
  <c r="K43" i="2"/>
  <c r="L43" i="2"/>
  <c r="M43" i="2"/>
  <c r="N43" i="2"/>
  <c r="J43" i="2"/>
  <c r="J162" i="2"/>
  <c r="K162" i="2"/>
  <c r="L162" i="2"/>
  <c r="M162" i="2"/>
  <c r="N162" i="2"/>
  <c r="M165" i="2"/>
  <c r="N165" i="2"/>
  <c r="J165" i="2"/>
  <c r="K165" i="2"/>
  <c r="L165" i="2"/>
  <c r="M157" i="2"/>
  <c r="N157" i="2"/>
  <c r="J157" i="2"/>
  <c r="K157" i="2"/>
  <c r="L157" i="2"/>
  <c r="M149" i="2"/>
  <c r="N149" i="2"/>
  <c r="J149" i="2"/>
  <c r="K149" i="2"/>
  <c r="L149" i="2"/>
  <c r="M126" i="2"/>
  <c r="N126" i="2"/>
  <c r="J126" i="2"/>
  <c r="K126" i="2"/>
  <c r="L126" i="2"/>
  <c r="K32" i="2"/>
  <c r="L32" i="2"/>
  <c r="M32" i="2"/>
  <c r="N32" i="2"/>
  <c r="J32" i="2"/>
  <c r="J25" i="2"/>
  <c r="K25" i="2"/>
  <c r="L25" i="2"/>
  <c r="M25" i="2"/>
  <c r="N25" i="2"/>
  <c r="K97" i="2"/>
  <c r="L97" i="2"/>
  <c r="M97" i="2"/>
  <c r="N97" i="2"/>
  <c r="J97" i="2"/>
  <c r="J35" i="2"/>
  <c r="K35" i="2"/>
  <c r="L35" i="2"/>
  <c r="M35" i="2"/>
  <c r="N35" i="2"/>
  <c r="K99" i="2"/>
  <c r="L99" i="2"/>
  <c r="M99" i="2"/>
  <c r="N99" i="2"/>
  <c r="J99" i="2"/>
  <c r="M112" i="2"/>
  <c r="N112" i="2"/>
  <c r="J112" i="2"/>
  <c r="K112" i="2"/>
  <c r="L112" i="2"/>
  <c r="M104" i="2"/>
  <c r="N104" i="2"/>
  <c r="J104" i="2"/>
  <c r="K104" i="2"/>
  <c r="L104" i="2"/>
  <c r="J80" i="2"/>
  <c r="K80" i="2"/>
  <c r="L80" i="2"/>
  <c r="M80" i="2"/>
  <c r="N80" i="2"/>
  <c r="J152" i="2"/>
  <c r="K152" i="2"/>
  <c r="L152" i="2"/>
  <c r="M152" i="2"/>
  <c r="N152" i="2"/>
  <c r="K65" i="2"/>
  <c r="L65" i="2"/>
  <c r="M65" i="2"/>
  <c r="N65" i="2"/>
  <c r="J65" i="2"/>
  <c r="J136" i="2"/>
  <c r="M136" i="2"/>
  <c r="N136" i="2"/>
  <c r="K136" i="2"/>
  <c r="L136" i="2"/>
  <c r="K127" i="2"/>
  <c r="L127" i="2"/>
  <c r="J127" i="2"/>
  <c r="M127" i="2"/>
  <c r="N127" i="2"/>
  <c r="M60" i="2"/>
  <c r="N60" i="2"/>
  <c r="J60" i="2"/>
  <c r="K60" i="2"/>
  <c r="L60" i="2"/>
  <c r="K131" i="2"/>
  <c r="L131" i="2"/>
  <c r="J131" i="2"/>
  <c r="M131" i="2"/>
  <c r="N131" i="2"/>
  <c r="J150" i="2"/>
  <c r="K150" i="2"/>
  <c r="L150" i="2"/>
  <c r="M150" i="2"/>
  <c r="N150" i="2"/>
  <c r="K123" i="2"/>
  <c r="L123" i="2"/>
  <c r="J123" i="2"/>
  <c r="M123" i="2"/>
  <c r="N123" i="2"/>
  <c r="M151" i="2"/>
  <c r="N151" i="2"/>
  <c r="J151" i="2"/>
  <c r="K151" i="2"/>
  <c r="L151" i="2"/>
  <c r="M128" i="2"/>
  <c r="N128" i="2"/>
  <c r="J128" i="2"/>
  <c r="K128" i="2"/>
  <c r="L128" i="2"/>
  <c r="J31" i="2"/>
  <c r="M31" i="2"/>
  <c r="N31" i="2"/>
  <c r="K31" i="2"/>
  <c r="L31" i="2"/>
  <c r="J36" i="2"/>
  <c r="M36" i="2"/>
  <c r="N36" i="2"/>
  <c r="K36" i="2"/>
  <c r="L36" i="2"/>
  <c r="M21" i="2"/>
  <c r="N21" i="2"/>
  <c r="K21" i="2"/>
  <c r="L21" i="2"/>
  <c r="J21" i="2"/>
  <c r="K109" i="2"/>
  <c r="L109" i="2"/>
  <c r="M109" i="2"/>
  <c r="N109" i="2"/>
  <c r="J109" i="2"/>
  <c r="J27" i="2"/>
  <c r="K27" i="2"/>
  <c r="L27" i="2"/>
  <c r="M27" i="2"/>
  <c r="N27" i="2"/>
  <c r="K34" i="2"/>
  <c r="L34" i="2"/>
  <c r="J34" i="2"/>
  <c r="M34" i="2"/>
  <c r="N34" i="2"/>
  <c r="J40" i="2"/>
  <c r="K40" i="2"/>
  <c r="L40" i="2"/>
  <c r="M40" i="2"/>
  <c r="N40" i="2"/>
  <c r="J38" i="2"/>
  <c r="K38" i="2"/>
  <c r="L38" i="2"/>
  <c r="M38" i="2"/>
  <c r="N38" i="2"/>
  <c r="K24" i="2"/>
  <c r="L24" i="2"/>
  <c r="M24" i="2"/>
  <c r="N24" i="2"/>
  <c r="J24" i="2"/>
  <c r="J115" i="2"/>
  <c r="M115" i="2"/>
  <c r="N115" i="2"/>
  <c r="K115" i="2"/>
  <c r="L115" i="2"/>
  <c r="J78" i="2"/>
  <c r="M78" i="2"/>
  <c r="N78" i="2"/>
  <c r="K78" i="2"/>
  <c r="L78" i="2"/>
  <c r="K30" i="2"/>
  <c r="L30" i="2"/>
  <c r="M30" i="2"/>
  <c r="N30" i="2"/>
  <c r="J30" i="2"/>
  <c r="K121" i="2"/>
  <c r="L121" i="2"/>
  <c r="M121" i="2"/>
  <c r="N121" i="2"/>
  <c r="J121" i="2"/>
  <c r="K105" i="2"/>
  <c r="L105" i="2"/>
  <c r="M105" i="2"/>
  <c r="N105" i="2"/>
  <c r="J105" i="2"/>
  <c r="M79" i="2"/>
  <c r="N79" i="2"/>
  <c r="J79" i="2"/>
  <c r="K79" i="2"/>
  <c r="L79" i="2"/>
  <c r="J41" i="2"/>
  <c r="M41" i="2"/>
  <c r="N41" i="2"/>
  <c r="K41" i="2"/>
  <c r="L41" i="2"/>
  <c r="K26" i="2"/>
  <c r="L26" i="2"/>
  <c r="M26" i="2"/>
  <c r="N26" i="2"/>
  <c r="J26" i="2"/>
  <c r="K107" i="2"/>
  <c r="L107" i="2"/>
  <c r="M107" i="2"/>
  <c r="N107" i="2"/>
  <c r="J107" i="2"/>
  <c r="K91" i="2"/>
  <c r="L91" i="2"/>
  <c r="M91" i="2"/>
  <c r="N91" i="2"/>
  <c r="J91" i="2"/>
  <c r="J82" i="2"/>
  <c r="K82" i="2"/>
  <c r="L82" i="2"/>
  <c r="M82" i="2"/>
  <c r="N82" i="2"/>
  <c r="J45" i="2"/>
  <c r="K45" i="2"/>
  <c r="L45" i="2"/>
  <c r="M45" i="2"/>
  <c r="N45" i="2"/>
  <c r="M108" i="2"/>
  <c r="N108" i="2"/>
  <c r="J108" i="2"/>
  <c r="K108" i="2"/>
  <c r="L108" i="2"/>
  <c r="M100" i="2"/>
  <c r="N100" i="2"/>
  <c r="J100" i="2"/>
  <c r="K100" i="2"/>
  <c r="L100" i="2"/>
  <c r="M92" i="2"/>
  <c r="N92" i="2"/>
  <c r="J92" i="2"/>
  <c r="K92" i="2"/>
  <c r="L92" i="2"/>
  <c r="K84" i="2"/>
  <c r="L84" i="2"/>
  <c r="M84" i="2"/>
  <c r="N84" i="2"/>
  <c r="J84" i="2"/>
  <c r="J72" i="2"/>
  <c r="K72" i="2"/>
  <c r="L72" i="2"/>
  <c r="M72" i="2"/>
  <c r="N72" i="2"/>
  <c r="K55" i="2"/>
  <c r="L55" i="2"/>
  <c r="M55" i="2"/>
  <c r="N55" i="2"/>
  <c r="J55" i="2"/>
  <c r="M87" i="2"/>
  <c r="N87" i="2"/>
  <c r="K87" i="2"/>
  <c r="L87" i="2"/>
  <c r="J87" i="2"/>
  <c r="J76" i="2"/>
  <c r="M76" i="2"/>
  <c r="N76" i="2"/>
  <c r="K76" i="2"/>
  <c r="L76" i="2"/>
  <c r="K57" i="2"/>
  <c r="L57" i="2"/>
  <c r="M57" i="2"/>
  <c r="N57" i="2"/>
  <c r="J57" i="2"/>
  <c r="M49" i="2"/>
  <c r="N49" i="2"/>
  <c r="J49" i="2"/>
  <c r="K49" i="2"/>
  <c r="L49" i="2"/>
  <c r="J133" i="2"/>
  <c r="M133" i="2"/>
  <c r="N133" i="2"/>
  <c r="K133" i="2"/>
  <c r="L133" i="2"/>
  <c r="J156" i="2"/>
  <c r="K156" i="2"/>
  <c r="L156" i="2"/>
  <c r="M156" i="2"/>
  <c r="N156" i="2"/>
  <c r="M64" i="2"/>
  <c r="N64" i="2"/>
  <c r="J64" i="2"/>
  <c r="K64" i="2"/>
  <c r="L64" i="2"/>
  <c r="M56" i="2"/>
  <c r="N56" i="2"/>
  <c r="J56" i="2"/>
  <c r="K56" i="2"/>
  <c r="L56" i="2"/>
  <c r="K139" i="2"/>
  <c r="L139" i="2"/>
  <c r="J139" i="2"/>
  <c r="M139" i="2"/>
  <c r="N139" i="2"/>
  <c r="J166" i="2"/>
  <c r="K166" i="2"/>
  <c r="L166" i="2"/>
  <c r="M166" i="2"/>
  <c r="N166" i="2"/>
  <c r="J142" i="2"/>
  <c r="M142" i="2"/>
  <c r="N142" i="2"/>
  <c r="K142" i="2"/>
  <c r="L142" i="2"/>
  <c r="J154" i="2"/>
  <c r="K154" i="2"/>
  <c r="L154" i="2"/>
  <c r="M154" i="2"/>
  <c r="N154" i="2"/>
  <c r="M163" i="2"/>
  <c r="N163" i="2"/>
  <c r="J163" i="2"/>
  <c r="K163" i="2"/>
  <c r="L163" i="2"/>
  <c r="M155" i="2"/>
  <c r="N155" i="2"/>
  <c r="J155" i="2"/>
  <c r="K155" i="2"/>
  <c r="L155" i="2"/>
  <c r="M147" i="2"/>
  <c r="N147" i="2"/>
  <c r="J147" i="2"/>
  <c r="K147" i="2"/>
  <c r="L147" i="2"/>
  <c r="M124" i="2"/>
  <c r="N124" i="2"/>
  <c r="J124" i="2"/>
  <c r="K124" i="2"/>
  <c r="L124" i="2"/>
  <c r="M71" i="2"/>
  <c r="N71" i="2"/>
  <c r="J71" i="2"/>
  <c r="K71" i="2"/>
  <c r="L71" i="2"/>
  <c r="J53" i="2"/>
  <c r="K53" i="2"/>
  <c r="L53" i="2"/>
  <c r="M53" i="2"/>
  <c r="N53" i="2"/>
  <c r="M113" i="2"/>
  <c r="N113" i="2"/>
  <c r="J113" i="2"/>
  <c r="K113" i="2"/>
  <c r="L113" i="2"/>
  <c r="J116" i="2"/>
  <c r="K116" i="2"/>
  <c r="L116" i="2"/>
  <c r="M116" i="2"/>
  <c r="N116" i="2"/>
  <c r="J74" i="2"/>
  <c r="K74" i="2"/>
  <c r="L74" i="2"/>
  <c r="M74" i="2"/>
  <c r="N74" i="2"/>
  <c r="K88" i="2"/>
  <c r="L88" i="2"/>
  <c r="M88" i="2"/>
  <c r="N88" i="2"/>
  <c r="J88" i="2"/>
  <c r="J119" i="2"/>
  <c r="K119" i="2"/>
  <c r="L119" i="2"/>
  <c r="M119" i="2"/>
  <c r="N119" i="2"/>
  <c r="K117" i="2"/>
  <c r="L117" i="2"/>
  <c r="J117" i="2"/>
  <c r="M117" i="2"/>
  <c r="N117" i="2"/>
  <c r="J23" i="2"/>
  <c r="M23" i="2"/>
  <c r="N23" i="2"/>
  <c r="K23" i="2"/>
  <c r="L23" i="2"/>
  <c r="J114" i="2"/>
  <c r="K114" i="2"/>
  <c r="L114" i="2"/>
  <c r="M114" i="2"/>
  <c r="N114" i="2"/>
  <c r="J33" i="2"/>
  <c r="M33" i="2"/>
  <c r="N33" i="2"/>
  <c r="K33" i="2"/>
  <c r="L33" i="2"/>
  <c r="J29" i="2"/>
  <c r="M29" i="2"/>
  <c r="N29" i="2"/>
  <c r="K29" i="2"/>
  <c r="L29" i="2"/>
  <c r="J120" i="2"/>
  <c r="M120" i="2"/>
  <c r="N120" i="2"/>
  <c r="K120" i="2"/>
  <c r="L120" i="2"/>
  <c r="K101" i="2"/>
  <c r="L101" i="2"/>
  <c r="M101" i="2"/>
  <c r="N101" i="2"/>
  <c r="J101" i="2"/>
  <c r="J44" i="2"/>
  <c r="K44" i="2"/>
  <c r="L44" i="2"/>
  <c r="M44" i="2"/>
  <c r="N44" i="2"/>
  <c r="J118" i="2"/>
  <c r="M118" i="2"/>
  <c r="N118" i="2"/>
  <c r="K118" i="2"/>
  <c r="L118" i="2"/>
  <c r="K39" i="2"/>
  <c r="L39" i="2"/>
  <c r="M39" i="2"/>
  <c r="N39" i="2"/>
  <c r="J39" i="2"/>
  <c r="K103" i="2"/>
  <c r="L103" i="2"/>
  <c r="M103" i="2"/>
  <c r="N103" i="2"/>
  <c r="J103" i="2"/>
  <c r="J70" i="2"/>
  <c r="M70" i="2"/>
  <c r="N70" i="2"/>
  <c r="K70" i="2"/>
  <c r="L70" i="2"/>
  <c r="J75" i="2"/>
  <c r="M75" i="2"/>
  <c r="N75" i="2"/>
  <c r="K75" i="2"/>
  <c r="L75" i="2"/>
  <c r="J144" i="2"/>
  <c r="K144" i="2"/>
  <c r="L144" i="2"/>
  <c r="M144" i="2"/>
  <c r="N144" i="2"/>
  <c r="M106" i="2"/>
  <c r="N106" i="2"/>
  <c r="J106" i="2"/>
  <c r="K106" i="2"/>
  <c r="L106" i="2"/>
  <c r="M98" i="2"/>
  <c r="N98" i="2"/>
  <c r="J98" i="2"/>
  <c r="K98" i="2"/>
  <c r="L98" i="2"/>
  <c r="M90" i="2"/>
  <c r="N90" i="2"/>
  <c r="J90" i="2"/>
  <c r="K90" i="2"/>
  <c r="L90" i="2"/>
  <c r="K81" i="2"/>
  <c r="L81" i="2"/>
  <c r="J81" i="2"/>
  <c r="M81" i="2"/>
  <c r="N81" i="2"/>
  <c r="K67" i="2"/>
  <c r="L67" i="2"/>
  <c r="M67" i="2"/>
  <c r="N67" i="2"/>
  <c r="J67" i="2"/>
  <c r="J50" i="2"/>
  <c r="M50" i="2"/>
  <c r="N50" i="2"/>
  <c r="K50" i="2"/>
  <c r="L50" i="2"/>
  <c r="M85" i="2"/>
  <c r="N85" i="2"/>
  <c r="K85" i="2"/>
  <c r="L85" i="2"/>
  <c r="J85" i="2"/>
  <c r="K69" i="2"/>
  <c r="L69" i="2"/>
  <c r="M69" i="2"/>
  <c r="N69" i="2"/>
  <c r="J69" i="2"/>
  <c r="K51" i="2"/>
  <c r="L51" i="2"/>
  <c r="M51" i="2"/>
  <c r="N51" i="2"/>
  <c r="J51" i="2"/>
  <c r="J48" i="2"/>
  <c r="M48" i="2"/>
  <c r="N48" i="2"/>
  <c r="K48" i="2"/>
  <c r="L48" i="2"/>
  <c r="J132" i="2"/>
  <c r="K132" i="2"/>
  <c r="L132" i="2"/>
  <c r="M132" i="2"/>
  <c r="N132" i="2"/>
  <c r="J148" i="2"/>
  <c r="K148" i="2"/>
  <c r="L148" i="2"/>
  <c r="M148" i="2"/>
  <c r="N148" i="2"/>
  <c r="M62" i="2"/>
  <c r="N62" i="2"/>
  <c r="J62" i="2"/>
  <c r="K62" i="2"/>
  <c r="L62" i="2"/>
  <c r="M54" i="2"/>
  <c r="N54" i="2"/>
  <c r="J54" i="2"/>
  <c r="K54" i="2"/>
  <c r="L54" i="2"/>
  <c r="J138" i="2"/>
  <c r="K138" i="2"/>
  <c r="L138" i="2"/>
  <c r="M138" i="2"/>
  <c r="N138" i="2"/>
  <c r="J158" i="2"/>
  <c r="K158" i="2"/>
  <c r="L158" i="2"/>
  <c r="M158" i="2"/>
  <c r="N158" i="2"/>
  <c r="K135" i="2"/>
  <c r="L135" i="2"/>
  <c r="M135" i="2"/>
  <c r="N135" i="2"/>
  <c r="J135" i="2"/>
  <c r="J146" i="2"/>
  <c r="K146" i="2"/>
  <c r="L146" i="2"/>
  <c r="M146" i="2"/>
  <c r="N146" i="2"/>
  <c r="M161" i="2"/>
  <c r="N161" i="2"/>
  <c r="J161" i="2"/>
  <c r="K161" i="2"/>
  <c r="L161" i="2"/>
  <c r="M153" i="2"/>
  <c r="N153" i="2"/>
  <c r="J153" i="2"/>
  <c r="K153" i="2"/>
  <c r="L153" i="2"/>
  <c r="M145" i="2"/>
  <c r="N145" i="2"/>
  <c r="J145" i="2"/>
  <c r="K145" i="2"/>
  <c r="L145" i="2"/>
  <c r="J143" i="2"/>
  <c r="M143" i="2"/>
  <c r="N143" i="2"/>
  <c r="K143" i="2"/>
  <c r="L143" i="2"/>
</calcChain>
</file>

<file path=xl/sharedStrings.xml><?xml version="1.0" encoding="utf-8"?>
<sst xmlns="http://schemas.openxmlformats.org/spreadsheetml/2006/main" count="268" uniqueCount="241">
  <si>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</si>
  <si>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</si>
  <si>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</si>
  <si>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</si>
  <si>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</si>
  <si>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</si>
  <si>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</si>
  <si>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</si>
  <si>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</si>
  <si>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</si>
  <si>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</si>
  <si>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</si>
  <si>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</si>
  <si>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</si>
  <si>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</si>
  <si>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</si>
  <si>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</si>
  <si>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</si>
  <si>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</si>
  <si>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</si>
  <si>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</si>
  <si>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</si>
  <si>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</si>
  <si>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</si>
  <si>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</si>
  <si>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</si>
  <si>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</si>
  <si>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</si>
  <si>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</si>
  <si>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</si>
  <si>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</si>
  <si>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</si>
  <si>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</si>
  <si>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</si>
  <si>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</si>
  <si>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</si>
  <si>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</si>
  <si>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</si>
  <si>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</si>
  <si>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</si>
  <si>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</si>
  <si>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</si>
  <si>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</si>
  <si>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</si>
  <si>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</si>
  <si>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</si>
  <si>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</si>
  <si>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</si>
  <si>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</si>
  <si>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</si>
  <si>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</si>
  <si>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</si>
  <si>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</si>
  <si>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</si>
  <si>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</si>
  <si>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</si>
  <si>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</si>
  <si>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</si>
  <si>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</si>
  <si>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</si>
  <si>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</si>
  <si>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</si>
  <si>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</si>
  <si>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</si>
  <si>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</si>
  <si>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</si>
  <si>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</si>
  <si>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</si>
  <si>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</si>
  <si>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</si>
  <si>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</si>
  <si>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</si>
  <si>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</si>
  <si>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</si>
  <si>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</si>
  <si>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</si>
  <si>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</si>
  <si>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</si>
  <si>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</si>
  <si>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</si>
  <si>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</si>
  <si>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</si>
  <si>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</si>
  <si>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</si>
  <si>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</si>
  <si>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</si>
  <si>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</si>
  <si>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</si>
  <si>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</si>
  <si>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</si>
  <si>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</si>
  <si>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</si>
  <si>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>mg Chla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</si>
  <si>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mg chl a]</t>
    </r>
  </si>
  <si>
    <t xml:space="preserve">   13:00:00</t>
  </si>
  <si>
    <t xml:space="preserve">   13:00:12</t>
  </si>
  <si>
    <t xml:space="preserve">   13:00:22</t>
  </si>
  <si>
    <t xml:space="preserve">   13:00:32</t>
  </si>
  <si>
    <t xml:space="preserve">   13:00:42</t>
  </si>
  <si>
    <t xml:space="preserve">   13:00:52</t>
  </si>
  <si>
    <t xml:space="preserve">   13:01:02</t>
  </si>
  <si>
    <t xml:space="preserve">   13:01:12</t>
  </si>
  <si>
    <t xml:space="preserve">   13:01:22</t>
  </si>
  <si>
    <t xml:space="preserve">   13:01:32</t>
  </si>
  <si>
    <t xml:space="preserve">   13:01:42</t>
  </si>
  <si>
    <t xml:space="preserve">   13:01:52</t>
  </si>
  <si>
    <t xml:space="preserve">   13:02:02</t>
  </si>
  <si>
    <t xml:space="preserve">   13:02:12</t>
  </si>
  <si>
    <t xml:space="preserve">   13:02:22</t>
  </si>
  <si>
    <t xml:space="preserve">   13:02:32</t>
  </si>
  <si>
    <t xml:space="preserve">   13:02:42</t>
  </si>
  <si>
    <t xml:space="preserve">   13:02:52</t>
  </si>
  <si>
    <t xml:space="preserve">   13:03:02</t>
  </si>
  <si>
    <t xml:space="preserve">   13:03:13</t>
  </si>
  <si>
    <t xml:space="preserve">   13:03:23</t>
  </si>
  <si>
    <t xml:space="preserve">   13:03:33</t>
  </si>
  <si>
    <t xml:space="preserve">   13:03:43</t>
  </si>
  <si>
    <t xml:space="preserve">   13:03:53</t>
  </si>
  <si>
    <t xml:space="preserve">   13:04:03</t>
  </si>
  <si>
    <t xml:space="preserve">   13:04:13</t>
  </si>
  <si>
    <t xml:space="preserve">   13:04:23</t>
  </si>
  <si>
    <t xml:space="preserve">   13:04:33</t>
  </si>
  <si>
    <t xml:space="preserve">   13:04:43</t>
  </si>
  <si>
    <t xml:space="preserve">   13:04:53</t>
  </si>
  <si>
    <t xml:space="preserve">   13:05:03</t>
  </si>
  <si>
    <t xml:space="preserve">   13:05:13</t>
  </si>
  <si>
    <t xml:space="preserve">   13:05:23</t>
  </si>
  <si>
    <t xml:space="preserve">   13:05:33</t>
  </si>
  <si>
    <t xml:space="preserve">   13:05:43</t>
  </si>
  <si>
    <t xml:space="preserve">   13:05:53</t>
  </si>
  <si>
    <t xml:space="preserve">   13:06:03</t>
  </si>
  <si>
    <t xml:space="preserve">   13:06:13</t>
  </si>
  <si>
    <t xml:space="preserve">   13:06:23</t>
  </si>
  <si>
    <t xml:space="preserve">   13:06:32</t>
  </si>
  <si>
    <t xml:space="preserve">   13:06:42</t>
  </si>
  <si>
    <t xml:space="preserve">   13:06:52</t>
  </si>
  <si>
    <t xml:space="preserve">   13:07:02</t>
  </si>
  <si>
    <t xml:space="preserve">   13:07:12</t>
  </si>
  <si>
    <t xml:space="preserve">   13:07:22</t>
  </si>
  <si>
    <t xml:space="preserve">   13:07:32</t>
  </si>
  <si>
    <t xml:space="preserve">   13:07:42</t>
  </si>
  <si>
    <t xml:space="preserve">   13:07:52</t>
  </si>
  <si>
    <t xml:space="preserve">   13:08:02</t>
  </si>
  <si>
    <t xml:space="preserve">   13:08:12</t>
  </si>
  <si>
    <t xml:space="preserve">   13:08:22</t>
  </si>
  <si>
    <t xml:space="preserve">   13:08:32</t>
  </si>
  <si>
    <t xml:space="preserve">   13:08:42</t>
  </si>
  <si>
    <t xml:space="preserve">   13:08:52</t>
  </si>
  <si>
    <t xml:space="preserve">   13:09:02</t>
  </si>
  <si>
    <t xml:space="preserve">   13:09:12</t>
  </si>
  <si>
    <t xml:space="preserve">   13:09:22</t>
  </si>
  <si>
    <t xml:space="preserve">   13:09:32</t>
  </si>
  <si>
    <t xml:space="preserve">   13:09:42</t>
  </si>
  <si>
    <t xml:space="preserve">   13:09:52</t>
  </si>
  <si>
    <t xml:space="preserve">   13:10:02</t>
  </si>
  <si>
    <t xml:space="preserve">   13:10:12</t>
  </si>
  <si>
    <t xml:space="preserve">   13:10:22</t>
  </si>
  <si>
    <t xml:space="preserve">   13:10:32</t>
  </si>
  <si>
    <t xml:space="preserve">   13:10:42</t>
  </si>
  <si>
    <t xml:space="preserve">   13:10:52</t>
  </si>
  <si>
    <t xml:space="preserve">   13:11:02</t>
  </si>
  <si>
    <t xml:space="preserve">   13:11:12</t>
  </si>
  <si>
    <t xml:space="preserve">   13:11:22</t>
  </si>
  <si>
    <t xml:space="preserve">   13:11:32</t>
  </si>
  <si>
    <t xml:space="preserve">   13:11:42</t>
  </si>
  <si>
    <t xml:space="preserve">   13:11:52</t>
  </si>
  <si>
    <t xml:space="preserve">   13:12:02</t>
  </si>
  <si>
    <t xml:space="preserve">   13:12:12</t>
  </si>
  <si>
    <t xml:space="preserve">   13:12:22</t>
  </si>
  <si>
    <t xml:space="preserve">   13:12:32</t>
  </si>
  <si>
    <t xml:space="preserve">   13:12:42</t>
  </si>
  <si>
    <t xml:space="preserve">   13:12:52</t>
  </si>
  <si>
    <t xml:space="preserve">   13:13:02</t>
  </si>
  <si>
    <t xml:space="preserve">   13:13:12</t>
  </si>
  <si>
    <t xml:space="preserve">   13:13:22</t>
  </si>
  <si>
    <t xml:space="preserve">   13:13:32</t>
  </si>
  <si>
    <t xml:space="preserve">   13:13:42</t>
  </si>
  <si>
    <t xml:space="preserve">   13:13:52</t>
  </si>
  <si>
    <t xml:space="preserve">   13:14:02</t>
  </si>
  <si>
    <t xml:space="preserve">   13:14:12</t>
  </si>
  <si>
    <t xml:space="preserve">   13:14:22</t>
  </si>
  <si>
    <t xml:space="preserve">   13:14:32</t>
  </si>
  <si>
    <t xml:space="preserve">   13:14:42</t>
  </si>
  <si>
    <t xml:space="preserve">   13:14:53</t>
  </si>
  <si>
    <t xml:space="preserve">   13:15:03</t>
  </si>
  <si>
    <t xml:space="preserve">   13:15:13</t>
  </si>
  <si>
    <t xml:space="preserve">   13:15:23</t>
  </si>
  <si>
    <t xml:space="preserve">   13:15:33</t>
  </si>
  <si>
    <t xml:space="preserve">   13:15:43</t>
  </si>
  <si>
    <t xml:space="preserve">   13:15:53</t>
  </si>
  <si>
    <t xml:space="preserve">   13:16:03</t>
  </si>
  <si>
    <t xml:space="preserve">   13:16:13</t>
  </si>
  <si>
    <t xml:space="preserve">   13:16:23</t>
  </si>
  <si>
    <t xml:space="preserve">   13:16:33</t>
  </si>
  <si>
    <t xml:space="preserve">   13:16:43</t>
  </si>
  <si>
    <t xml:space="preserve">   13:16:53</t>
  </si>
  <si>
    <t xml:space="preserve">   13:17:03</t>
  </si>
  <si>
    <t xml:space="preserve">   13:17:13</t>
  </si>
  <si>
    <t xml:space="preserve">   13:17:23</t>
  </si>
  <si>
    <t xml:space="preserve">   13:17:33</t>
  </si>
  <si>
    <t xml:space="preserve">   13:17:43</t>
  </si>
  <si>
    <t xml:space="preserve">   13:17:53</t>
  </si>
  <si>
    <t xml:space="preserve">   13:18:02</t>
  </si>
  <si>
    <t xml:space="preserve">   13:18:12</t>
  </si>
  <si>
    <t xml:space="preserve">   13:18:22</t>
  </si>
  <si>
    <t xml:space="preserve">   13:18:32</t>
  </si>
  <si>
    <t xml:space="preserve">   13:18:42</t>
  </si>
  <si>
    <t xml:space="preserve">   13:18:52</t>
  </si>
  <si>
    <t xml:space="preserve">   13:19:02</t>
  </si>
  <si>
    <t xml:space="preserve">   13:19:12</t>
  </si>
  <si>
    <t xml:space="preserve">   13:19:22</t>
  </si>
  <si>
    <t xml:space="preserve">   13:19:32</t>
  </si>
  <si>
    <t xml:space="preserve">   13:19:42</t>
  </si>
  <si>
    <t xml:space="preserve">   13:19:52</t>
  </si>
  <si>
    <t xml:space="preserve">   13:20:02</t>
  </si>
  <si>
    <t xml:space="preserve">   13:20:12</t>
  </si>
  <si>
    <t xml:space="preserve">   13:20:22</t>
  </si>
  <si>
    <t xml:space="preserve">   13:20:32</t>
  </si>
  <si>
    <t xml:space="preserve">   13:20:42</t>
  </si>
  <si>
    <t xml:space="preserve">   13:20:52</t>
  </si>
  <si>
    <t xml:space="preserve">   13:21:02</t>
  </si>
  <si>
    <t xml:space="preserve">   13:21:12</t>
  </si>
  <si>
    <t xml:space="preserve">   13:21:22</t>
  </si>
  <si>
    <t xml:space="preserve">   13:21:32</t>
  </si>
  <si>
    <t xml:space="preserve">   13:21:42</t>
  </si>
  <si>
    <t xml:space="preserve">   13:21:52</t>
  </si>
  <si>
    <t xml:space="preserve">   13:22:02</t>
  </si>
  <si>
    <t xml:space="preserve">   13:22:12</t>
  </si>
  <si>
    <t xml:space="preserve">   13:22:22</t>
  </si>
  <si>
    <t xml:space="preserve">   13:22:32</t>
  </si>
  <si>
    <t xml:space="preserve">   13:22:42</t>
  </si>
  <si>
    <t xml:space="preserve">   13:22:52</t>
  </si>
  <si>
    <t xml:space="preserve">   13:23:02</t>
  </si>
  <si>
    <t xml:space="preserve">   13:23:12</t>
  </si>
  <si>
    <t xml:space="preserve">   13:23:22</t>
  </si>
  <si>
    <t xml:space="preserve">   13:23:32</t>
  </si>
  <si>
    <t xml:space="preserve">   13:23:42</t>
  </si>
  <si>
    <t xml:space="preserve">   13:23:52</t>
  </si>
  <si>
    <t xml:space="preserve">   13:24:02</t>
  </si>
  <si>
    <t xml:space="preserve">   13:24:12</t>
  </si>
  <si>
    <t>Blank (Chamber 1)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</si>
</sst>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172" fontId="1" fillId="0" borderId="19" xfId="0" applyNumberFormat="1" applyFont="1" applyFill="1" applyBorder="1" applyAlignment="1">
      <alignment horizontal="right" wrapText="1"/>
    </xf>
    <xf numFmtId="0" fontId="1" fillId="0" borderId="20" xfId="0" applyFont="1" applyFill="1" applyBorder="1" applyAlignment="1">
      <alignment wrapText="1"/>
    </xf>
    <xf numFmtId="0" fontId="1" fillId="0" borderId="21" xfId="0" applyFont="1" applyFill="1" applyBorder="1"/>
    <xf numFmtId="0" fontId="4" fillId="0" borderId="22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0" fillId="0" borderId="19" xfId="0" applyFill="1" applyBorder="1" applyAlignment="1">
      <alignment wrapText="1"/>
    </xf>
    <xf numFmtId="0" fontId="0" fillId="0" borderId="20" xfId="0" applyFill="1" applyBorder="1" applyAlignment="1">
      <alignment horizontal="center" vertical="center" wrapText="1"/>
    </xf>
    <xf numFmtId="0" fontId="0" fillId="0" borderId="20" xfId="0" applyFill="1" applyBorder="1" applyAlignment="1">
      <alignment wrapText="1"/>
    </xf>
    <xf numFmtId="0" fontId="0" fillId="0" borderId="21" xfId="0" applyFill="1" applyBorder="1"/>
    <xf numFmtId="0" fontId="4" fillId="0" borderId="22" xfId="0" applyFont="1" applyFill="1" applyBorder="1" applyAlignment="1">
      <alignment horizontal="center" wrapText="1"/>
    </xf>
    <xf numFmtId="0" fontId="4" fillId="0" borderId="23" xfId="0" applyFont="1" applyFill="1" applyBorder="1" applyAlignment="1">
      <alignment horizontal="center" wrapText="1"/>
    </xf>
    <xf numFmtId="0" fontId="4" fillId="0" borderId="24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47326202671286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88748149023297"/>
                  <c:y val="-0.25275717345236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values'!$N$42:$N$166</c:f>
              <c:numCache>
                <c:formatCode>0.00</c:formatCode>
                <c:ptCount val="125"/>
                <c:pt idx="0">
                  <c:v>230.348519843803</c:v>
                </c:pt>
                <c:pt idx="1">
                  <c:v>232.3728878978397</c:v>
                </c:pt>
                <c:pt idx="2">
                  <c:v>231.5995876851645</c:v>
                </c:pt>
                <c:pt idx="3">
                  <c:v>233.8399687042928</c:v>
                </c:pt>
                <c:pt idx="4">
                  <c:v>234.0448529336208</c:v>
                </c:pt>
                <c:pt idx="5">
                  <c:v>231.5995876851645</c:v>
                </c:pt>
                <c:pt idx="6">
                  <c:v>232.6149190069755</c:v>
                </c:pt>
                <c:pt idx="7">
                  <c:v>234.0448529336208</c:v>
                </c:pt>
                <c:pt idx="8">
                  <c:v>234.4552317719222</c:v>
                </c:pt>
                <c:pt idx="9">
                  <c:v>234.4552317719222</c:v>
                </c:pt>
                <c:pt idx="10">
                  <c:v>234.4552317719222</c:v>
                </c:pt>
                <c:pt idx="11">
                  <c:v>235.8979951651023</c:v>
                </c:pt>
                <c:pt idx="12">
                  <c:v>237.3889035134119</c:v>
                </c:pt>
                <c:pt idx="13">
                  <c:v>236.3505127334966</c:v>
                </c:pt>
                <c:pt idx="14">
                  <c:v>236.7652490784533</c:v>
                </c:pt>
                <c:pt idx="15">
                  <c:v>240.1130708975708</c:v>
                </c:pt>
                <c:pt idx="16">
                  <c:v>236.7652490784533</c:v>
                </c:pt>
                <c:pt idx="17">
                  <c:v>236.7652490784533</c:v>
                </c:pt>
                <c:pt idx="18">
                  <c:v>235.9366004487897</c:v>
                </c:pt>
                <c:pt idx="19">
                  <c:v>236.7652490784533</c:v>
                </c:pt>
                <c:pt idx="20">
                  <c:v>238.6418194029247</c:v>
                </c:pt>
                <c:pt idx="21">
                  <c:v>236.9729269593619</c:v>
                </c:pt>
                <c:pt idx="22">
                  <c:v>238.8513687877477</c:v>
                </c:pt>
                <c:pt idx="23">
                  <c:v>237.8057096292213</c:v>
                </c:pt>
                <c:pt idx="24">
                  <c:v>240.3240914999966</c:v>
                </c:pt>
                <c:pt idx="25">
                  <c:v>238.2233475192845</c:v>
                </c:pt>
                <c:pt idx="26">
                  <c:v>240.9584222266979</c:v>
                </c:pt>
                <c:pt idx="27">
                  <c:v>240.5353234006679</c:v>
                </c:pt>
                <c:pt idx="28">
                  <c:v>239.9022613114475</c:v>
                </c:pt>
                <c:pt idx="29">
                  <c:v>240.1130708975708</c:v>
                </c:pt>
                <c:pt idx="30">
                  <c:v>240.4630279769127</c:v>
                </c:pt>
                <c:pt idx="31">
                  <c:v>238.7777283474831</c:v>
                </c:pt>
                <c:pt idx="32">
                  <c:v>237.3141241735069</c:v>
                </c:pt>
                <c:pt idx="33">
                  <c:v>235.6539144432192</c:v>
                </c:pt>
                <c:pt idx="34">
                  <c:v>235.4473176466241</c:v>
                </c:pt>
                <c:pt idx="35">
                  <c:v>236.2749413066752</c:v>
                </c:pt>
                <c:pt idx="36">
                  <c:v>238.6418194029247</c:v>
                </c:pt>
                <c:pt idx="37">
                  <c:v>236.3505127334966</c:v>
                </c:pt>
                <c:pt idx="38">
                  <c:v>233.4703099043072</c:v>
                </c:pt>
                <c:pt idx="39">
                  <c:v>234.4943653870465</c:v>
                </c:pt>
                <c:pt idx="40">
                  <c:v>232.858305404367</c:v>
                </c:pt>
                <c:pt idx="41">
                  <c:v>234.4943653870465</c:v>
                </c:pt>
                <c:pt idx="42">
                  <c:v>234.4943653870465</c:v>
                </c:pt>
                <c:pt idx="43">
                  <c:v>233.2661065417508</c:v>
                </c:pt>
                <c:pt idx="44">
                  <c:v>235.1112393117691</c:v>
                </c:pt>
                <c:pt idx="45">
                  <c:v>235.1112393117691</c:v>
                </c:pt>
                <c:pt idx="46">
                  <c:v>233.4703099043072</c:v>
                </c:pt>
                <c:pt idx="47">
                  <c:v>235.3172723486014</c:v>
                </c:pt>
                <c:pt idx="48">
                  <c:v>235.3172723486014</c:v>
                </c:pt>
                <c:pt idx="49">
                  <c:v>235.7299526447763</c:v>
                </c:pt>
                <c:pt idx="50">
                  <c:v>235.1112393117691</c:v>
                </c:pt>
                <c:pt idx="51">
                  <c:v>235.9366004487897</c:v>
                </c:pt>
                <c:pt idx="52">
                  <c:v>236.9729269593619</c:v>
                </c:pt>
                <c:pt idx="53">
                  <c:v>238.0144244639236</c:v>
                </c:pt>
                <c:pt idx="54">
                  <c:v>236.1434537205679</c:v>
                </c:pt>
                <c:pt idx="55">
                  <c:v>238.2233475192845</c:v>
                </c:pt>
                <c:pt idx="56">
                  <c:v>240.1130708975708</c:v>
                </c:pt>
                <c:pt idx="57">
                  <c:v>238.2233475192845</c:v>
                </c:pt>
                <c:pt idx="58">
                  <c:v>238.4324790729324</c:v>
                </c:pt>
                <c:pt idx="59">
                  <c:v>239.2710958379784</c:v>
                </c:pt>
                <c:pt idx="60">
                  <c:v>241.5946622762335</c:v>
                </c:pt>
                <c:pt idx="61">
                  <c:v>241.8071679116136</c:v>
                </c:pt>
                <c:pt idx="62">
                  <c:v>239.6916624601187</c:v>
                </c:pt>
                <c:pt idx="63">
                  <c:v>242.4459656644441</c:v>
                </c:pt>
                <c:pt idx="64">
                  <c:v>241.8071679116136</c:v>
                </c:pt>
                <c:pt idx="65">
                  <c:v>239.2710958379784</c:v>
                </c:pt>
                <c:pt idx="66">
                  <c:v>240.3240914999966</c:v>
                </c:pt>
                <c:pt idx="67">
                  <c:v>239.6916624601187</c:v>
                </c:pt>
                <c:pt idx="68">
                  <c:v>244.1588696669884</c:v>
                </c:pt>
                <c:pt idx="69">
                  <c:v>241.170289718122</c:v>
                </c:pt>
                <c:pt idx="70">
                  <c:v>243.9440021341914</c:v>
                </c:pt>
                <c:pt idx="71">
                  <c:v>243.5149152545884</c:v>
                </c:pt>
                <c:pt idx="72">
                  <c:v>242.8729010652186</c:v>
                </c:pt>
                <c:pt idx="73">
                  <c:v>243.7293507598727</c:v>
                </c:pt>
                <c:pt idx="74">
                  <c:v>241.5946622762335</c:v>
                </c:pt>
                <c:pt idx="75">
                  <c:v>242.2328193200523</c:v>
                </c:pt>
                <c:pt idx="76">
                  <c:v>241.8071679116136</c:v>
                </c:pt>
                <c:pt idx="77">
                  <c:v>240.9584222266979</c:v>
                </c:pt>
                <c:pt idx="78">
                  <c:v>238.4324790729324</c:v>
                </c:pt>
                <c:pt idx="79">
                  <c:v>240.1130708975708</c:v>
                </c:pt>
                <c:pt idx="80">
                  <c:v>239.9022613114475</c:v>
                </c:pt>
                <c:pt idx="81">
                  <c:v>237.8057096292213</c:v>
                </c:pt>
                <c:pt idx="82">
                  <c:v>238.6418194029247</c:v>
                </c:pt>
                <c:pt idx="83">
                  <c:v>237.3889035134119</c:v>
                </c:pt>
                <c:pt idx="84">
                  <c:v>235.9366004487897</c:v>
                </c:pt>
                <c:pt idx="85">
                  <c:v>237.3889035134119</c:v>
                </c:pt>
                <c:pt idx="86">
                  <c:v>238.8513687877477</c:v>
                </c:pt>
                <c:pt idx="87">
                  <c:v>236.3505127334966</c:v>
                </c:pt>
                <c:pt idx="88">
                  <c:v>239.4812740625093</c:v>
                </c:pt>
                <c:pt idx="89">
                  <c:v>238.8513687877477</c:v>
                </c:pt>
                <c:pt idx="90">
                  <c:v>239.2710958379784</c:v>
                </c:pt>
                <c:pt idx="91">
                  <c:v>240.7467668819636</c:v>
                </c:pt>
                <c:pt idx="92">
                  <c:v>240.9584222266979</c:v>
                </c:pt>
                <c:pt idx="93">
                  <c:v>239.2710958379784</c:v>
                </c:pt>
                <c:pt idx="94">
                  <c:v>241.170289718122</c:v>
                </c:pt>
                <c:pt idx="95">
                  <c:v>241.170289718122</c:v>
                </c:pt>
                <c:pt idx="96">
                  <c:v>240.7467668819636</c:v>
                </c:pt>
                <c:pt idx="97">
                  <c:v>242.2328193200523</c:v>
                </c:pt>
                <c:pt idx="98">
                  <c:v>242.2328193200523</c:v>
                </c:pt>
                <c:pt idx="99">
                  <c:v>240.9584222266979</c:v>
                </c:pt>
                <c:pt idx="100">
                  <c:v>241.8071679116136</c:v>
                </c:pt>
                <c:pt idx="101">
                  <c:v>243.9440021341914</c:v>
                </c:pt>
                <c:pt idx="102">
                  <c:v>242.8729010652186</c:v>
                </c:pt>
                <c:pt idx="103">
                  <c:v>244.5892543680257</c:v>
                </c:pt>
                <c:pt idx="104">
                  <c:v>242.4459656644441</c:v>
                </c:pt>
                <c:pt idx="105">
                  <c:v>244.8047721173936</c:v>
                </c:pt>
                <c:pt idx="106">
                  <c:v>243.3006953293433</c:v>
                </c:pt>
                <c:pt idx="107">
                  <c:v>245.6690192413538</c:v>
                </c:pt>
                <c:pt idx="108">
                  <c:v>246.1024525739485</c:v>
                </c:pt>
                <c:pt idx="109">
                  <c:v>242.2328193200523</c:v>
                </c:pt>
                <c:pt idx="110">
                  <c:v>246.1024525739485</c:v>
                </c:pt>
                <c:pt idx="111">
                  <c:v>245.4526304571088</c:v>
                </c:pt>
                <c:pt idx="112">
                  <c:v>245.2364598700202</c:v>
                </c:pt>
                <c:pt idx="113">
                  <c:v>247.8449726226514</c:v>
                </c:pt>
                <c:pt idx="114">
                  <c:v>248.9412350194247</c:v>
                </c:pt>
                <c:pt idx="115">
                  <c:v>248.7215378568848</c:v>
                </c:pt>
                <c:pt idx="116">
                  <c:v>248.7215378568848</c:v>
                </c:pt>
                <c:pt idx="117">
                  <c:v>249.8222560834672</c:v>
                </c:pt>
                <c:pt idx="118">
                  <c:v>247.6263856742141</c:v>
                </c:pt>
                <c:pt idx="119">
                  <c:v>248.2828111548212</c:v>
                </c:pt>
                <c:pt idx="120">
                  <c:v>245.6690192413538</c:v>
                </c:pt>
                <c:pt idx="121">
                  <c:v>247.8449726226514</c:v>
                </c:pt>
                <c:pt idx="122">
                  <c:v>247.1898749245491</c:v>
                </c:pt>
                <c:pt idx="123">
                  <c:v>243.5149152545884</c:v>
                </c:pt>
                <c:pt idx="124">
                  <c:v>243.0866906955882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4622936"/>
        <c:axId val="-2054829960"/>
      </c:scatterChart>
      <c:valAx>
        <c:axId val="-2054622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4829960"/>
        <c:crosses val="autoZero"/>
        <c:crossBetween val="midCat"/>
      </c:valAx>
      <c:valAx>
        <c:axId val="-2054829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46229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609375"/>
          <c:y val="0.384999295045236"/>
          <c:w val="0.224609375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B13" sqref="B13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57.96</v>
      </c>
      <c r="C7" s="13" t="s">
        <v>4</v>
      </c>
      <c r="D7" s="13"/>
      <c r="E7" s="14"/>
    </row>
    <row r="8" spans="1:5">
      <c r="A8" s="11" t="s">
        <v>5</v>
      </c>
      <c r="B8">
        <v>29.56</v>
      </c>
      <c r="C8" s="13" t="s">
        <v>6</v>
      </c>
      <c r="D8" s="13"/>
      <c r="E8" s="14"/>
    </row>
    <row r="9" spans="1:5">
      <c r="A9" s="11" t="s">
        <v>7</v>
      </c>
      <c r="B9" s="12">
        <v>15</v>
      </c>
      <c r="C9" s="13" t="s">
        <v>8</v>
      </c>
      <c r="D9" s="13"/>
      <c r="E9" s="14"/>
    </row>
    <row r="10" spans="1:5">
      <c r="A10" s="11" t="s">
        <v>9</v>
      </c>
      <c r="B10">
        <v>22.2</v>
      </c>
      <c r="C10" s="13" t="s">
        <v>10</v>
      </c>
      <c r="D10" s="13"/>
      <c r="E10" s="14"/>
    </row>
    <row r="11" spans="1:5">
      <c r="A11" s="11" t="s">
        <v>11</v>
      </c>
      <c r="B11">
        <v>17.100000000000001</v>
      </c>
      <c r="C11" s="13" t="s">
        <v>12</v>
      </c>
      <c r="D11" s="13"/>
      <c r="E11" s="14"/>
    </row>
    <row r="12" spans="1:5">
      <c r="A12" s="11" t="s">
        <v>13</v>
      </c>
      <c r="B12" s="15">
        <v>17.3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32.299999999999997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448.27984423892292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93.690487445934892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932.75962299277296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699.62918572536637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35.419751557621176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35.419751557621176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1106.8672361756617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1.6234444715275853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1.6224296883422762</v>
      </c>
      <c r="C32" s="43"/>
      <c r="D32" s="43"/>
      <c r="E32" s="45"/>
    </row>
    <row r="33" spans="1:5">
      <c r="A33" s="42" t="s">
        <v>38</v>
      </c>
      <c r="B33" s="47">
        <f>TAN(B8*PI()/180)</f>
        <v>0.56715600248937403</v>
      </c>
      <c r="C33" s="43"/>
      <c r="D33" s="43"/>
      <c r="E33" s="45"/>
    </row>
    <row r="34" spans="1:5">
      <c r="A34" s="42" t="s">
        <v>39</v>
      </c>
      <c r="B34" s="47">
        <f>TAN(B9*PI()/180)</f>
        <v>0.2679491924311227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3.5275687359566273E-2</v>
      </c>
      <c r="C35" s="43"/>
      <c r="D35" s="43"/>
      <c r="E35" s="45"/>
    </row>
    <row r="36" spans="1:5">
      <c r="A36" s="42" t="s">
        <v>41</v>
      </c>
      <c r="B36" s="47">
        <f>B35+(B29*(B12-B11))</f>
        <v>3.5352287359566276E-2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152.55611200540289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13.063094175404828</v>
      </c>
      <c r="C39" s="48"/>
      <c r="D39" s="48"/>
      <c r="E39" s="45"/>
    </row>
    <row r="40" spans="1:5">
      <c r="A40" s="49" t="s">
        <v>44</v>
      </c>
      <c r="B40" s="48">
        <f>B33/B31-1</f>
        <v>-0.65064650350762743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9.013347658879839E-6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-2.1781677136746662E-3</v>
      </c>
      <c r="C43" s="48"/>
      <c r="D43" s="48"/>
      <c r="E43" s="50"/>
    </row>
    <row r="44" spans="1:5">
      <c r="A44" s="49" t="s">
        <v>47</v>
      </c>
      <c r="B44" s="48">
        <f>B34/B32-1</f>
        <v>-0.83484696171647299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17.878116343490301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6" max="16" width="15.5" customWidth="1"/>
    <col min="17" max="17" width="11.5" customWidth="1"/>
    <col min="18" max="19" width="18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18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57.96</v>
      </c>
      <c r="C7" s="58" t="s">
        <v>50</v>
      </c>
      <c r="D7" s="59" t="s">
        <v>51</v>
      </c>
      <c r="E7">
        <v>22.2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53</v>
      </c>
      <c r="B8">
        <v>29.56</v>
      </c>
      <c r="C8" s="64" t="s">
        <v>50</v>
      </c>
      <c r="D8" s="65" t="s">
        <v>54</v>
      </c>
      <c r="E8">
        <v>17.100000000000001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68</v>
      </c>
      <c r="B10" s="107">
        <v>32.299999999999997</v>
      </c>
      <c r="C10" s="66" t="s">
        <v>70</v>
      </c>
      <c r="D10" s="108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1.6234444715275853</v>
      </c>
      <c r="E13" s="83" t="s">
        <v>42</v>
      </c>
      <c r="F13" s="84">
        <f>$D$15/$D$13*1/$B$16*POWER(100,2)</f>
        <v>152.55611200540289</v>
      </c>
      <c r="G13" s="39" t="s">
        <v>40</v>
      </c>
      <c r="H13" s="84">
        <f>(-$F$14+(SQRT(POWER($F$14,2)-4*$F$13*$F$15)))/(2*$F$13)</f>
        <v>3.5275687359566273E-2</v>
      </c>
      <c r="I13" s="85" t="s">
        <v>45</v>
      </c>
      <c r="J13" s="86">
        <f>$D$16/$D$14*1/$B$16*POWER($H$14,2)</f>
        <v>1.9522962465945826E-5</v>
      </c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1.6224296883422762</v>
      </c>
      <c r="E14" s="49" t="s">
        <v>43</v>
      </c>
      <c r="F14" s="48">
        <f>$D$15/$D$13*100+$D$15/$D$13*1/$B$16*100-$B$13*1/$B$16*100-100+$B$13*100</f>
        <v>13.063094175404828</v>
      </c>
      <c r="G14" s="42" t="s">
        <v>41</v>
      </c>
      <c r="H14" s="47">
        <f>$H$13+($B$15*(G21-$E$8))</f>
        <v>3.5352287359566276E-2</v>
      </c>
      <c r="I14" s="89" t="s">
        <v>46</v>
      </c>
      <c r="J14" s="50">
        <f>$D$16/$D$14*$H$14+$D$16/$D$14*1/$B$16*$H$14-$B$13*1/$B$16*$H$14-$H$14+$B$13*$H$14</f>
        <v>4.9268829817482492E-3</v>
      </c>
      <c r="P14" s="129" t="s">
        <v>78</v>
      </c>
      <c r="Q14" s="129"/>
      <c r="R14" s="54"/>
    </row>
    <row r="15" spans="1:18" ht="24">
      <c r="A15" s="46" t="s">
        <v>34</v>
      </c>
      <c r="B15" s="43">
        <v>3.8299999999999999E-4</v>
      </c>
      <c r="C15" s="87" t="s">
        <v>38</v>
      </c>
      <c r="D15" s="88">
        <f>TAN($B$8*PI()/180)</f>
        <v>0.56715600248937403</v>
      </c>
      <c r="E15" s="49" t="s">
        <v>44</v>
      </c>
      <c r="F15" s="48">
        <f>$D$15/$D$13-1</f>
        <v>-0.65064650350762743</v>
      </c>
      <c r="G15" s="90"/>
      <c r="H15" s="48"/>
      <c r="I15" s="89" t="s">
        <v>47</v>
      </c>
      <c r="J15" s="50">
        <f>$D$16/$D$14-1</f>
        <v>-0.64227757659278861</v>
      </c>
      <c r="P15" s="123" t="s">
        <v>77</v>
      </c>
      <c r="Q15" s="124" t="s">
        <v>92</v>
      </c>
      <c r="R15" s="125" t="s">
        <v>240</v>
      </c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0.58037947992160577</v>
      </c>
      <c r="E16" s="95"/>
      <c r="F16" s="52"/>
      <c r="G16" s="95"/>
      <c r="H16" s="52"/>
      <c r="I16" s="109" t="s">
        <v>69</v>
      </c>
      <c r="J16" s="106">
        <f>(B10-0.03)/1.805</f>
        <v>17.878116343490301</v>
      </c>
      <c r="P16" s="113">
        <v>2.3810000000000001E-2</v>
      </c>
      <c r="Q16" s="114">
        <v>3.0830950000000003E-2</v>
      </c>
      <c r="R16" s="115">
        <v>-0.51480000000000181</v>
      </c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P17" s="54"/>
      <c r="Q17" s="54"/>
      <c r="R17" s="54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54"/>
      <c r="Q19" s="111"/>
      <c r="R19" s="54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16" t="s">
        <v>91</v>
      </c>
      <c r="Q20" s="117" t="s">
        <v>86</v>
      </c>
      <c r="R20" s="117" t="s">
        <v>87</v>
      </c>
      <c r="S20" s="118" t="s">
        <v>93</v>
      </c>
    </row>
    <row r="21" spans="1:19">
      <c r="A21" s="102">
        <v>40413</v>
      </c>
      <c r="B21" t="s">
        <v>94</v>
      </c>
      <c r="C21">
        <v>0</v>
      </c>
      <c r="D21">
        <v>285.33999999999997</v>
      </c>
      <c r="E21">
        <v>30.13</v>
      </c>
      <c r="F21">
        <v>3157</v>
      </c>
      <c r="G21">
        <v>17.3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94.771652991831559</v>
      </c>
      <c r="J21" s="104">
        <f t="shared" ref="J21:J84" si="1">I21*20.9/100</f>
        <v>19.807275475292794</v>
      </c>
      <c r="K21" s="76">
        <f>($B$9-EXP(52.57-6690.9/(273.15+G21)-4.681*LN(273.15+G21)))*I21/100*0.2095</f>
        <v>198.58622593105184</v>
      </c>
      <c r="L21" s="76">
        <f t="shared" ref="L21:L84" si="2">K21/1.33322</f>
        <v>148.95233039637256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7.5409252621830127</v>
      </c>
      <c r="N21" s="103">
        <f t="shared" ref="N21:N84" si="3">M21*31.25</f>
        <v>235.65391444321915</v>
      </c>
      <c r="P21" s="119">
        <f>Q46</f>
        <v>5.6880000000000166</v>
      </c>
      <c r="Q21" s="120">
        <f>P21*(6)</f>
        <v>34.1280000000001</v>
      </c>
      <c r="R21" s="121">
        <f>(Q21/1000)*(P16*1000)</f>
        <v>0.81258768000000248</v>
      </c>
      <c r="S21" s="122">
        <f>R21/Q16</f>
        <v>26.35623229255026</v>
      </c>
    </row>
    <row r="22" spans="1:19">
      <c r="A22" s="102">
        <v>40413</v>
      </c>
      <c r="B22" t="s">
        <v>95</v>
      </c>
      <c r="C22">
        <v>0.20100000000000001</v>
      </c>
      <c r="D22">
        <v>290.65199999999999</v>
      </c>
      <c r="E22">
        <v>29.92</v>
      </c>
      <c r="F22">
        <v>3164</v>
      </c>
      <c r="G22">
        <v>17.3</v>
      </c>
      <c r="I22" s="103">
        <f t="shared" si="0"/>
        <v>96.535756040128632</v>
      </c>
      <c r="J22" s="104">
        <f t="shared" si="1"/>
        <v>20.175973012386883</v>
      </c>
      <c r="K22" s="76">
        <f t="shared" ref="K22:K36" si="4">($B$9-EXP(52.57-6690.9/(273.15+G22)-4.681*LN(273.15+G22)))*I22/100*0.2095</f>
        <v>202.28275918182223</v>
      </c>
      <c r="L22" s="76">
        <f t="shared" si="2"/>
        <v>151.7249660084774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7.6812939148553898</v>
      </c>
      <c r="N22" s="103">
        <f t="shared" si="3"/>
        <v>240.04043483923093</v>
      </c>
      <c r="P22" s="54"/>
      <c r="Q22" s="54"/>
    </row>
    <row r="23" spans="1:19">
      <c r="A23" s="102">
        <v>40413</v>
      </c>
      <c r="B23" t="s">
        <v>96</v>
      </c>
      <c r="C23">
        <v>0.36799999999999999</v>
      </c>
      <c r="D23">
        <v>287.35000000000002</v>
      </c>
      <c r="E23">
        <v>30.05</v>
      </c>
      <c r="F23">
        <v>3158</v>
      </c>
      <c r="G23">
        <v>17.3</v>
      </c>
      <c r="I23" s="103">
        <f t="shared" si="0"/>
        <v>95.439330508770936</v>
      </c>
      <c r="J23" s="104">
        <f t="shared" si="1"/>
        <v>19.946820076333125</v>
      </c>
      <c r="K23" s="76">
        <f t="shared" si="4"/>
        <v>199.98528940670352</v>
      </c>
      <c r="L23" s="76">
        <f t="shared" si="2"/>
        <v>150.0017172009897</v>
      </c>
      <c r="M23" s="103">
        <f t="shared" si="5"/>
        <v>7.5940519735522223</v>
      </c>
      <c r="N23" s="103">
        <f t="shared" si="3"/>
        <v>237.31412417350694</v>
      </c>
      <c r="P23" s="131" t="s">
        <v>84</v>
      </c>
      <c r="Q23" s="128"/>
      <c r="R23" s="128"/>
      <c r="S23" s="128"/>
    </row>
    <row r="24" spans="1:19">
      <c r="A24" s="102">
        <v>40413</v>
      </c>
      <c r="B24" t="s">
        <v>97</v>
      </c>
      <c r="C24">
        <v>0.53500000000000003</v>
      </c>
      <c r="D24">
        <v>289.37700000000001</v>
      </c>
      <c r="E24">
        <v>29.97</v>
      </c>
      <c r="F24">
        <v>3161</v>
      </c>
      <c r="G24">
        <v>17.3</v>
      </c>
      <c r="I24" s="103">
        <f t="shared" si="0"/>
        <v>96.112364352052296</v>
      </c>
      <c r="J24" s="104">
        <f t="shared" si="1"/>
        <v>20.08748414957893</v>
      </c>
      <c r="K24" s="76">
        <f t="shared" si="4"/>
        <v>201.39557662489352</v>
      </c>
      <c r="L24" s="76">
        <f t="shared" si="2"/>
        <v>151.05952252808501</v>
      </c>
      <c r="M24" s="103">
        <f t="shared" si="5"/>
        <v>7.6476048846905549</v>
      </c>
      <c r="N24" s="103">
        <f t="shared" si="3"/>
        <v>238.98765264657985</v>
      </c>
      <c r="P24" s="54"/>
      <c r="Q24" s="54"/>
      <c r="R24" s="54"/>
    </row>
    <row r="25" spans="1:19">
      <c r="A25" s="102">
        <v>40413</v>
      </c>
      <c r="B25" t="s">
        <v>98</v>
      </c>
      <c r="C25">
        <v>0.70199999999999996</v>
      </c>
      <c r="D25">
        <v>289.37700000000001</v>
      </c>
      <c r="E25">
        <v>29.97</v>
      </c>
      <c r="F25">
        <v>3156</v>
      </c>
      <c r="G25">
        <v>17.3</v>
      </c>
      <c r="I25" s="103">
        <f t="shared" si="0"/>
        <v>96.112364352052296</v>
      </c>
      <c r="J25" s="104">
        <f t="shared" si="1"/>
        <v>20.08748414957893</v>
      </c>
      <c r="K25" s="76">
        <f t="shared" si="4"/>
        <v>201.39557662489352</v>
      </c>
      <c r="L25" s="76">
        <f t="shared" si="2"/>
        <v>151.05952252808501</v>
      </c>
      <c r="M25" s="103">
        <f t="shared" si="5"/>
        <v>7.6476048846905549</v>
      </c>
      <c r="N25" s="103">
        <f t="shared" si="3"/>
        <v>238.98765264657985</v>
      </c>
      <c r="P25" s="54"/>
      <c r="Q25" s="54"/>
      <c r="R25" s="54"/>
    </row>
    <row r="26" spans="1:19">
      <c r="A26" s="102">
        <v>40413</v>
      </c>
      <c r="B26" t="s">
        <v>99</v>
      </c>
      <c r="C26">
        <v>0.86899999999999999</v>
      </c>
      <c r="D26">
        <v>291.16300000000001</v>
      </c>
      <c r="E26">
        <v>29.9</v>
      </c>
      <c r="F26">
        <v>3153</v>
      </c>
      <c r="G26">
        <v>17.3</v>
      </c>
      <c r="I26" s="103">
        <f t="shared" si="0"/>
        <v>96.705708023721726</v>
      </c>
      <c r="J26" s="104">
        <f t="shared" si="1"/>
        <v>20.211492976957839</v>
      </c>
      <c r="K26" s="76">
        <f t="shared" si="4"/>
        <v>202.63887962444193</v>
      </c>
      <c r="L26" s="76">
        <f t="shared" si="2"/>
        <v>151.99207904505027</v>
      </c>
      <c r="M26" s="103">
        <f t="shared" si="5"/>
        <v>7.6948168952612059</v>
      </c>
      <c r="N26" s="103">
        <f t="shared" si="3"/>
        <v>240.46302797691268</v>
      </c>
      <c r="P26" s="54"/>
      <c r="Q26" s="54"/>
      <c r="R26" s="54"/>
    </row>
    <row r="27" spans="1:19">
      <c r="A27" s="102">
        <v>40413</v>
      </c>
      <c r="B27" t="s">
        <v>100</v>
      </c>
      <c r="C27">
        <v>1.036</v>
      </c>
      <c r="D27">
        <v>288.86900000000003</v>
      </c>
      <c r="E27">
        <v>29.99</v>
      </c>
      <c r="F27">
        <v>3157</v>
      </c>
      <c r="G27">
        <v>17.3</v>
      </c>
      <c r="I27" s="103">
        <f t="shared" si="0"/>
        <v>95.943600602398945</v>
      </c>
      <c r="J27" s="104">
        <f t="shared" si="1"/>
        <v>20.052212525901378</v>
      </c>
      <c r="K27" s="76">
        <f t="shared" si="4"/>
        <v>201.04194602903885</v>
      </c>
      <c r="L27" s="76">
        <f t="shared" si="2"/>
        <v>150.79427703532713</v>
      </c>
      <c r="M27" s="103">
        <f t="shared" si="5"/>
        <v>7.6341764513676571</v>
      </c>
      <c r="N27" s="103">
        <f t="shared" si="3"/>
        <v>238.56801410523929</v>
      </c>
      <c r="P27" s="54"/>
      <c r="Q27" s="54"/>
      <c r="R27" s="54"/>
    </row>
    <row r="28" spans="1:19">
      <c r="A28" s="102">
        <v>40413</v>
      </c>
      <c r="B28" t="s">
        <v>101</v>
      </c>
      <c r="C28">
        <v>1.2030000000000001</v>
      </c>
      <c r="D28">
        <v>288.86900000000003</v>
      </c>
      <c r="E28">
        <v>29.99</v>
      </c>
      <c r="F28">
        <v>3155</v>
      </c>
      <c r="G28">
        <v>17.3</v>
      </c>
      <c r="I28" s="103">
        <f t="shared" si="0"/>
        <v>95.943600602398945</v>
      </c>
      <c r="J28" s="104">
        <f t="shared" si="1"/>
        <v>20.052212525901378</v>
      </c>
      <c r="K28" s="76">
        <f t="shared" si="4"/>
        <v>201.04194602903885</v>
      </c>
      <c r="L28" s="76">
        <f t="shared" si="2"/>
        <v>150.79427703532713</v>
      </c>
      <c r="M28" s="103">
        <f t="shared" si="5"/>
        <v>7.6341764513676571</v>
      </c>
      <c r="N28" s="103">
        <f t="shared" si="3"/>
        <v>238.56801410523929</v>
      </c>
      <c r="P28" s="54"/>
      <c r="Q28" s="54"/>
      <c r="R28" s="54"/>
    </row>
    <row r="29" spans="1:19">
      <c r="A29" s="102">
        <v>40413</v>
      </c>
      <c r="B29" t="s">
        <v>102</v>
      </c>
      <c r="C29">
        <v>1.37</v>
      </c>
      <c r="D29">
        <v>289.37700000000001</v>
      </c>
      <c r="E29">
        <v>29.97</v>
      </c>
      <c r="F29">
        <v>3153</v>
      </c>
      <c r="G29">
        <v>17.3</v>
      </c>
      <c r="I29" s="103">
        <f t="shared" si="0"/>
        <v>96.112364352052296</v>
      </c>
      <c r="J29" s="104">
        <f t="shared" si="1"/>
        <v>20.08748414957893</v>
      </c>
      <c r="K29" s="76">
        <f t="shared" si="4"/>
        <v>201.39557662489352</v>
      </c>
      <c r="L29" s="76">
        <f t="shared" si="2"/>
        <v>151.05952252808501</v>
      </c>
      <c r="M29" s="103">
        <f t="shared" si="5"/>
        <v>7.6476048846905549</v>
      </c>
      <c r="N29" s="103">
        <f t="shared" si="3"/>
        <v>238.98765264657985</v>
      </c>
      <c r="P29" s="54"/>
      <c r="Q29" s="54"/>
      <c r="R29" s="54"/>
    </row>
    <row r="30" spans="1:19">
      <c r="A30" s="102">
        <v>40413</v>
      </c>
      <c r="B30" t="s">
        <v>103</v>
      </c>
      <c r="C30">
        <v>1.5369999999999999</v>
      </c>
      <c r="D30">
        <v>286.34300000000002</v>
      </c>
      <c r="E30">
        <v>30.09</v>
      </c>
      <c r="F30">
        <v>3165</v>
      </c>
      <c r="G30">
        <v>17.3</v>
      </c>
      <c r="I30" s="103">
        <f t="shared" si="0"/>
        <v>95.104825776566926</v>
      </c>
      <c r="J30" s="104">
        <f t="shared" si="1"/>
        <v>19.876908587302488</v>
      </c>
      <c r="K30" s="76">
        <f t="shared" si="4"/>
        <v>199.28436217553877</v>
      </c>
      <c r="L30" s="76">
        <f t="shared" si="2"/>
        <v>149.4759770897067</v>
      </c>
      <c r="M30" s="103">
        <f t="shared" si="5"/>
        <v>7.5674356267252385</v>
      </c>
      <c r="N30" s="103">
        <f t="shared" si="3"/>
        <v>236.48236333516371</v>
      </c>
      <c r="P30" s="54"/>
      <c r="Q30" s="54"/>
      <c r="R30" s="54"/>
    </row>
    <row r="31" spans="1:19">
      <c r="A31" s="102">
        <v>40413</v>
      </c>
      <c r="B31" t="s">
        <v>104</v>
      </c>
      <c r="C31">
        <v>1.704</v>
      </c>
      <c r="D31">
        <v>287.85599999999999</v>
      </c>
      <c r="E31">
        <v>30.03</v>
      </c>
      <c r="F31">
        <v>3166</v>
      </c>
      <c r="G31">
        <v>17.3</v>
      </c>
      <c r="I31" s="103">
        <f t="shared" si="0"/>
        <v>95.607084579422406</v>
      </c>
      <c r="J31" s="104">
        <f t="shared" si="1"/>
        <v>19.981880677099284</v>
      </c>
      <c r="K31" s="76">
        <f t="shared" si="4"/>
        <v>200.33680430302087</v>
      </c>
      <c r="L31" s="76">
        <f t="shared" si="2"/>
        <v>150.26537578420729</v>
      </c>
      <c r="M31" s="103">
        <f t="shared" si="5"/>
        <v>7.6074000673046722</v>
      </c>
      <c r="N31" s="103">
        <f t="shared" si="3"/>
        <v>237.731252103271</v>
      </c>
      <c r="P31" s="54"/>
      <c r="Q31" s="54"/>
      <c r="R31" s="54"/>
    </row>
    <row r="32" spans="1:19">
      <c r="A32" s="102">
        <v>40413</v>
      </c>
      <c r="B32" t="s">
        <v>105</v>
      </c>
      <c r="C32">
        <v>1.87</v>
      </c>
      <c r="D32">
        <v>285.08999999999997</v>
      </c>
      <c r="E32">
        <v>30.14</v>
      </c>
      <c r="F32">
        <v>3165</v>
      </c>
      <c r="G32">
        <v>17.3</v>
      </c>
      <c r="I32" s="103">
        <f t="shared" si="0"/>
        <v>94.688567081875874</v>
      </c>
      <c r="J32" s="104">
        <f t="shared" si="1"/>
        <v>19.789910520112059</v>
      </c>
      <c r="K32" s="76">
        <f t="shared" si="4"/>
        <v>198.41212622122018</v>
      </c>
      <c r="L32" s="76">
        <f t="shared" si="2"/>
        <v>148.82174451419883</v>
      </c>
      <c r="M32" s="103">
        <f t="shared" si="5"/>
        <v>7.5343141646919705</v>
      </c>
      <c r="N32" s="103">
        <f t="shared" si="3"/>
        <v>235.44731764662407</v>
      </c>
      <c r="P32" s="54"/>
      <c r="Q32" s="54"/>
      <c r="R32" s="54"/>
    </row>
    <row r="33" spans="1:18">
      <c r="A33" s="102">
        <v>40413</v>
      </c>
      <c r="B33" t="s">
        <v>106</v>
      </c>
      <c r="C33">
        <v>2.0369999999999999</v>
      </c>
      <c r="D33">
        <v>286.59500000000003</v>
      </c>
      <c r="E33">
        <v>30.08</v>
      </c>
      <c r="F33">
        <v>3173</v>
      </c>
      <c r="G33">
        <v>17.3</v>
      </c>
      <c r="I33" s="103">
        <f t="shared" si="0"/>
        <v>95.188326812047421</v>
      </c>
      <c r="J33" s="104">
        <f t="shared" si="1"/>
        <v>19.89436030371791</v>
      </c>
      <c r="K33" s="76">
        <f t="shared" si="4"/>
        <v>199.45933174686024</v>
      </c>
      <c r="L33" s="76">
        <f t="shared" si="2"/>
        <v>149.60721542345618</v>
      </c>
      <c r="M33" s="103">
        <f t="shared" si="5"/>
        <v>7.5740797555126482</v>
      </c>
      <c r="N33" s="103">
        <f t="shared" si="3"/>
        <v>236.68999235977026</v>
      </c>
      <c r="P33" s="54"/>
      <c r="Q33" s="54"/>
      <c r="R33" s="54"/>
    </row>
    <row r="34" spans="1:18">
      <c r="A34" s="102">
        <v>40413</v>
      </c>
      <c r="B34" t="s">
        <v>107</v>
      </c>
      <c r="C34">
        <v>2.2040000000000002</v>
      </c>
      <c r="D34">
        <v>285.59100000000001</v>
      </c>
      <c r="E34">
        <v>30.12</v>
      </c>
      <c r="F34">
        <v>3176</v>
      </c>
      <c r="G34">
        <v>17.3</v>
      </c>
      <c r="I34" s="103">
        <f t="shared" si="0"/>
        <v>94.854821705835249</v>
      </c>
      <c r="J34" s="104">
        <f t="shared" si="1"/>
        <v>19.824657736519566</v>
      </c>
      <c r="K34" s="76">
        <f t="shared" si="4"/>
        <v>198.76049914997478</v>
      </c>
      <c r="L34" s="76">
        <f t="shared" si="2"/>
        <v>149.0830464214269</v>
      </c>
      <c r="M34" s="103">
        <f t="shared" si="5"/>
        <v>7.5475429483439553</v>
      </c>
      <c r="N34" s="103">
        <f t="shared" si="3"/>
        <v>235.86071713574862</v>
      </c>
      <c r="P34" s="54"/>
      <c r="Q34" s="54"/>
      <c r="R34" s="54"/>
    </row>
    <row r="35" spans="1:18">
      <c r="A35" s="102">
        <v>40413</v>
      </c>
      <c r="B35" t="s">
        <v>108</v>
      </c>
      <c r="C35">
        <v>2.371</v>
      </c>
      <c r="D35">
        <v>283.09800000000001</v>
      </c>
      <c r="E35">
        <v>30.22</v>
      </c>
      <c r="F35">
        <v>3177</v>
      </c>
      <c r="G35">
        <v>17.3</v>
      </c>
      <c r="I35" s="103">
        <f t="shared" si="0"/>
        <v>94.026847560933319</v>
      </c>
      <c r="J35" s="104">
        <f t="shared" si="1"/>
        <v>19.651611140235062</v>
      </c>
      <c r="K35" s="76">
        <f t="shared" si="4"/>
        <v>197.02554723752118</v>
      </c>
      <c r="L35" s="76">
        <f t="shared" si="2"/>
        <v>147.78172187450022</v>
      </c>
      <c r="M35" s="103">
        <f t="shared" si="5"/>
        <v>7.4816615275960929</v>
      </c>
      <c r="N35" s="103">
        <f t="shared" si="3"/>
        <v>233.80192273737791</v>
      </c>
      <c r="P35" s="54"/>
      <c r="Q35" s="54"/>
      <c r="R35" s="54"/>
    </row>
    <row r="36" spans="1:18">
      <c r="A36" s="102">
        <v>40413</v>
      </c>
      <c r="B36" t="s">
        <v>109</v>
      </c>
      <c r="C36">
        <v>2.5379999999999998</v>
      </c>
      <c r="D36">
        <v>283.84300000000002</v>
      </c>
      <c r="E36">
        <v>30.19</v>
      </c>
      <c r="F36">
        <v>3185</v>
      </c>
      <c r="G36">
        <v>17.3</v>
      </c>
      <c r="I36" s="103">
        <f t="shared" si="0"/>
        <v>94.274375742162846</v>
      </c>
      <c r="J36" s="104">
        <f t="shared" si="1"/>
        <v>19.703344530112034</v>
      </c>
      <c r="K36" s="76">
        <f t="shared" si="4"/>
        <v>197.54422223969917</v>
      </c>
      <c r="L36" s="76">
        <f t="shared" si="2"/>
        <v>148.17076119447589</v>
      </c>
      <c r="M36" s="103">
        <f t="shared" si="5"/>
        <v>7.5013572008908991</v>
      </c>
      <c r="N36" s="103">
        <f t="shared" si="3"/>
        <v>234.41741252784058</v>
      </c>
      <c r="P36" s="54"/>
      <c r="Q36" s="54"/>
      <c r="R36" s="54"/>
    </row>
    <row r="37" spans="1:18">
      <c r="A37" s="102">
        <v>40413</v>
      </c>
      <c r="B37" t="s">
        <v>110</v>
      </c>
      <c r="C37">
        <v>2.7050000000000001</v>
      </c>
      <c r="D37">
        <v>283.84300000000002</v>
      </c>
      <c r="E37">
        <v>30.19</v>
      </c>
      <c r="F37">
        <v>3192</v>
      </c>
      <c r="G37">
        <v>17.3</v>
      </c>
      <c r="I37" s="103">
        <f t="shared" si="0"/>
        <v>94.274375742162846</v>
      </c>
      <c r="J37" s="104">
        <f t="shared" si="1"/>
        <v>19.703344530112034</v>
      </c>
      <c r="K37" s="76">
        <f t="shared" ref="K37:K42" si="6">($B$9-EXP(52.57-6690.9/(273.15+G37)-4.681*LN(273.15+G37)))*I37/100*0.2095</f>
        <v>197.54422223969917</v>
      </c>
      <c r="L37" s="76">
        <f t="shared" si="2"/>
        <v>148.17076119447589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7.5013572008908991</v>
      </c>
      <c r="N37" s="103">
        <f t="shared" si="3"/>
        <v>234.41741252784058</v>
      </c>
      <c r="P37" s="54"/>
      <c r="Q37" s="54"/>
      <c r="R37" s="54"/>
    </row>
    <row r="38" spans="1:18">
      <c r="A38" s="102">
        <v>40413</v>
      </c>
      <c r="B38" t="s">
        <v>111</v>
      </c>
      <c r="C38">
        <v>2.8719999999999999</v>
      </c>
      <c r="D38">
        <v>280.62900000000002</v>
      </c>
      <c r="E38">
        <v>30.32</v>
      </c>
      <c r="F38">
        <v>3201</v>
      </c>
      <c r="G38">
        <v>17.3</v>
      </c>
      <c r="I38" s="103">
        <f t="shared" si="0"/>
        <v>93.20705539801115</v>
      </c>
      <c r="J38" s="104">
        <f t="shared" si="1"/>
        <v>19.480274578184329</v>
      </c>
      <c r="K38" s="76">
        <f t="shared" si="6"/>
        <v>195.30773999724229</v>
      </c>
      <c r="L38" s="76">
        <f t="shared" si="2"/>
        <v>146.49325692477032</v>
      </c>
      <c r="M38" s="103">
        <f t="shared" si="7"/>
        <v>7.4164311423916462</v>
      </c>
      <c r="N38" s="103">
        <f t="shared" si="3"/>
        <v>231.76347319973894</v>
      </c>
      <c r="P38" s="54"/>
      <c r="Q38" s="54"/>
      <c r="R38" s="54"/>
    </row>
    <row r="39" spans="1:18">
      <c r="A39" s="102">
        <v>40413</v>
      </c>
      <c r="B39" t="s">
        <v>112</v>
      </c>
      <c r="C39">
        <v>3.0390000000000001</v>
      </c>
      <c r="D39">
        <v>283.346</v>
      </c>
      <c r="E39">
        <v>30.21</v>
      </c>
      <c r="F39">
        <v>3194</v>
      </c>
      <c r="G39">
        <v>17.3</v>
      </c>
      <c r="I39" s="103">
        <f t="shared" si="0"/>
        <v>94.109274991063742</v>
      </c>
      <c r="J39" s="104">
        <f t="shared" si="1"/>
        <v>19.668838473132322</v>
      </c>
      <c r="K39" s="76">
        <f t="shared" si="6"/>
        <v>197.19826715688575</v>
      </c>
      <c r="L39" s="76">
        <f t="shared" si="2"/>
        <v>147.9112728258545</v>
      </c>
      <c r="M39" s="103">
        <f t="shared" si="7"/>
        <v>7.4882202302307386</v>
      </c>
      <c r="N39" s="103">
        <f t="shared" si="3"/>
        <v>234.00688219471058</v>
      </c>
      <c r="P39" s="54"/>
      <c r="Q39" s="54"/>
      <c r="R39" s="54"/>
    </row>
    <row r="40" spans="1:18">
      <c r="A40" s="102">
        <v>40413</v>
      </c>
      <c r="B40" t="s">
        <v>113</v>
      </c>
      <c r="C40">
        <v>3.206</v>
      </c>
      <c r="D40">
        <v>279.404</v>
      </c>
      <c r="E40">
        <v>30.37</v>
      </c>
      <c r="F40">
        <v>3201</v>
      </c>
      <c r="G40">
        <v>17.3</v>
      </c>
      <c r="I40" s="103">
        <f t="shared" si="0"/>
        <v>92.800193768670667</v>
      </c>
      <c r="J40" s="104">
        <f t="shared" si="1"/>
        <v>19.395240497652168</v>
      </c>
      <c r="K40" s="76">
        <f t="shared" si="6"/>
        <v>194.45519482264407</v>
      </c>
      <c r="L40" s="76">
        <f t="shared" si="2"/>
        <v>145.85379368944666</v>
      </c>
      <c r="M40" s="103">
        <f t="shared" si="7"/>
        <v>7.3840573993783103</v>
      </c>
      <c r="N40" s="103">
        <f t="shared" si="3"/>
        <v>230.75179373057219</v>
      </c>
      <c r="P40" s="54"/>
      <c r="Q40" s="54"/>
      <c r="R40" s="54"/>
    </row>
    <row r="41" spans="1:18">
      <c r="A41" s="102">
        <v>40413</v>
      </c>
      <c r="B41" t="s">
        <v>114</v>
      </c>
      <c r="C41">
        <v>3.3730000000000002</v>
      </c>
      <c r="D41">
        <v>281.12099999999998</v>
      </c>
      <c r="E41">
        <v>30.3</v>
      </c>
      <c r="F41">
        <v>3198</v>
      </c>
      <c r="G41">
        <v>17.3</v>
      </c>
      <c r="I41" s="103">
        <f t="shared" si="0"/>
        <v>93.370364476311181</v>
      </c>
      <c r="J41" s="104">
        <f t="shared" si="1"/>
        <v>19.514406175549038</v>
      </c>
      <c r="K41" s="76">
        <f t="shared" si="6"/>
        <v>195.64994077665338</v>
      </c>
      <c r="L41" s="76">
        <f t="shared" si="2"/>
        <v>146.74992932648277</v>
      </c>
      <c r="M41" s="103">
        <f t="shared" si="7"/>
        <v>7.4294255506901132</v>
      </c>
      <c r="N41" s="103">
        <f t="shared" si="3"/>
        <v>232.16954845906605</v>
      </c>
      <c r="P41" s="54"/>
      <c r="Q41" s="54"/>
      <c r="R41" s="54"/>
    </row>
    <row r="42" spans="1:18">
      <c r="A42" s="102">
        <v>40413</v>
      </c>
      <c r="B42" t="s">
        <v>115</v>
      </c>
      <c r="C42">
        <v>3.54</v>
      </c>
      <c r="D42">
        <v>278.916</v>
      </c>
      <c r="E42">
        <v>30.39</v>
      </c>
      <c r="F42">
        <v>3200</v>
      </c>
      <c r="G42">
        <v>17.3</v>
      </c>
      <c r="I42" s="103">
        <f t="shared" si="0"/>
        <v>92.638011303134903</v>
      </c>
      <c r="J42" s="104">
        <f t="shared" si="1"/>
        <v>19.361344362355194</v>
      </c>
      <c r="K42" s="76">
        <f t="shared" si="6"/>
        <v>194.11535476787876</v>
      </c>
      <c r="L42" s="76">
        <f t="shared" si="2"/>
        <v>145.59889198172752</v>
      </c>
      <c r="M42" s="103">
        <f t="shared" si="7"/>
        <v>7.3711526350016952</v>
      </c>
      <c r="N42" s="103">
        <f t="shared" si="3"/>
        <v>230.34851984380296</v>
      </c>
      <c r="P42" s="54"/>
      <c r="Q42" s="54"/>
      <c r="R42" s="54"/>
    </row>
    <row r="43" spans="1:18" ht="24">
      <c r="A43" s="102">
        <v>40413</v>
      </c>
      <c r="B43" t="s">
        <v>116</v>
      </c>
      <c r="C43">
        <v>3.7069999999999999</v>
      </c>
      <c r="D43">
        <v>281.36700000000002</v>
      </c>
      <c r="E43">
        <v>30.29</v>
      </c>
      <c r="F43">
        <v>3199</v>
      </c>
      <c r="G43">
        <v>17.3</v>
      </c>
      <c r="I43" s="103">
        <f t="shared" ref="I43:I106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93.452140392389381</v>
      </c>
      <c r="J43" s="104">
        <f t="shared" si="1"/>
        <v>19.531497342009381</v>
      </c>
      <c r="K43" s="76">
        <f t="shared" ref="K43:K106" si="9">($B$9-EXP(52.57-6690.9/(273.15+G43)-4.681*LN(273.15+G43)))*I43/100*0.2095</f>
        <v>195.82129550175691</v>
      </c>
      <c r="L43" s="76">
        <f t="shared" si="2"/>
        <v>146.87845629510275</v>
      </c>
      <c r="M43" s="103">
        <f t="shared" ref="M43:M106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7.4359324127308692</v>
      </c>
      <c r="N43" s="103">
        <f t="shared" si="3"/>
        <v>232.37288789783966</v>
      </c>
      <c r="P43" s="54"/>
      <c r="Q43" s="111" t="s">
        <v>81</v>
      </c>
      <c r="R43" s="111" t="s">
        <v>82</v>
      </c>
    </row>
    <row r="44" spans="1:18" ht="24">
      <c r="A44" s="102">
        <v>40413</v>
      </c>
      <c r="B44" t="s">
        <v>117</v>
      </c>
      <c r="C44">
        <v>3.8730000000000002</v>
      </c>
      <c r="D44">
        <v>280.48</v>
      </c>
      <c r="E44">
        <v>30.37</v>
      </c>
      <c r="F44">
        <v>3200</v>
      </c>
      <c r="G44">
        <v>17.2</v>
      </c>
      <c r="I44" s="103">
        <f t="shared" si="8"/>
        <v>92.96434942113035</v>
      </c>
      <c r="J44" s="104">
        <f t="shared" si="1"/>
        <v>19.42954902901624</v>
      </c>
      <c r="K44" s="76">
        <f t="shared" si="9"/>
        <v>194.82347272945907</v>
      </c>
      <c r="L44" s="76">
        <f t="shared" si="2"/>
        <v>146.13002559927023</v>
      </c>
      <c r="M44" s="103">
        <f t="shared" si="10"/>
        <v>7.4111868059252632</v>
      </c>
      <c r="N44" s="103">
        <f t="shared" si="3"/>
        <v>231.59958768516447</v>
      </c>
      <c r="P44" s="111" t="s">
        <v>88</v>
      </c>
      <c r="Q44" s="54">
        <f>0.0948*80+233.54</f>
        <v>241.124</v>
      </c>
      <c r="R44" s="111" t="s">
        <v>79</v>
      </c>
    </row>
    <row r="45" spans="1:18">
      <c r="A45" s="102">
        <v>40413</v>
      </c>
      <c r="B45" t="s">
        <v>118</v>
      </c>
      <c r="C45">
        <v>4.04</v>
      </c>
      <c r="D45">
        <v>283.19299999999998</v>
      </c>
      <c r="E45">
        <v>30.26</v>
      </c>
      <c r="F45">
        <v>3200</v>
      </c>
      <c r="G45">
        <v>17.2</v>
      </c>
      <c r="I45" s="103">
        <f t="shared" si="8"/>
        <v>93.863641021691592</v>
      </c>
      <c r="J45" s="104">
        <f t="shared" si="1"/>
        <v>19.617500973533541</v>
      </c>
      <c r="K45" s="76">
        <f t="shared" si="9"/>
        <v>196.70809961824739</v>
      </c>
      <c r="L45" s="76">
        <f t="shared" si="2"/>
        <v>147.54361592103882</v>
      </c>
      <c r="M45" s="103">
        <f t="shared" si="10"/>
        <v>7.4828789985373696</v>
      </c>
      <c r="N45" s="103">
        <f t="shared" si="3"/>
        <v>233.8399687042928</v>
      </c>
      <c r="P45" s="111" t="s">
        <v>83</v>
      </c>
      <c r="Q45" s="54">
        <f>0.0948*20+233.54</f>
        <v>235.43599999999998</v>
      </c>
      <c r="R45" s="111" t="s">
        <v>80</v>
      </c>
    </row>
    <row r="46" spans="1:18" ht="39" customHeight="1">
      <c r="A46" s="102">
        <v>40413</v>
      </c>
      <c r="B46" t="s">
        <v>119</v>
      </c>
      <c r="C46">
        <v>4.2069999999999999</v>
      </c>
      <c r="D46">
        <v>283.44099999999997</v>
      </c>
      <c r="E46">
        <v>30.25</v>
      </c>
      <c r="F46">
        <v>3199</v>
      </c>
      <c r="G46">
        <v>17.2</v>
      </c>
      <c r="I46" s="103">
        <f t="shared" si="8"/>
        <v>93.94588179455522</v>
      </c>
      <c r="J46" s="104">
        <f t="shared" si="1"/>
        <v>19.634689295062039</v>
      </c>
      <c r="K46" s="76">
        <f t="shared" si="9"/>
        <v>196.88044991240869</v>
      </c>
      <c r="L46" s="76">
        <f t="shared" si="2"/>
        <v>147.67288962992507</v>
      </c>
      <c r="M46" s="103">
        <f t="shared" si="10"/>
        <v>7.4894352938758644</v>
      </c>
      <c r="N46" s="103">
        <f t="shared" si="3"/>
        <v>234.04485293362077</v>
      </c>
      <c r="P46" s="111" t="s">
        <v>89</v>
      </c>
      <c r="Q46" s="112">
        <f>Q44-Q45</f>
        <v>5.6880000000000166</v>
      </c>
      <c r="R46" s="111" t="s">
        <v>90</v>
      </c>
    </row>
    <row r="47" spans="1:18" ht="40.5" customHeight="1">
      <c r="A47" s="102">
        <v>40413</v>
      </c>
      <c r="B47" t="s">
        <v>120</v>
      </c>
      <c r="C47">
        <v>4.3739999999999997</v>
      </c>
      <c r="D47">
        <v>280.48</v>
      </c>
      <c r="E47">
        <v>30.37</v>
      </c>
      <c r="F47">
        <v>3192</v>
      </c>
      <c r="G47">
        <v>17.2</v>
      </c>
      <c r="I47" s="103">
        <f t="shared" si="8"/>
        <v>92.96434942113035</v>
      </c>
      <c r="J47" s="104">
        <f t="shared" si="1"/>
        <v>19.42954902901624</v>
      </c>
      <c r="K47" s="76">
        <f t="shared" si="9"/>
        <v>194.82347272945907</v>
      </c>
      <c r="L47" s="76">
        <f t="shared" si="2"/>
        <v>146.13002559927023</v>
      </c>
      <c r="M47" s="103">
        <f t="shared" si="10"/>
        <v>7.4111868059252632</v>
      </c>
      <c r="N47" s="103">
        <f t="shared" si="3"/>
        <v>231.59958768516447</v>
      </c>
      <c r="P47" s="110" t="s">
        <v>85</v>
      </c>
      <c r="Q47" s="54"/>
      <c r="R47" s="54"/>
    </row>
    <row r="48" spans="1:18">
      <c r="A48" s="102">
        <v>40413</v>
      </c>
      <c r="B48" t="s">
        <v>121</v>
      </c>
      <c r="C48">
        <v>4.5410000000000004</v>
      </c>
      <c r="D48">
        <v>281.709</v>
      </c>
      <c r="E48">
        <v>30.32</v>
      </c>
      <c r="F48">
        <v>3192</v>
      </c>
      <c r="G48">
        <v>17.2</v>
      </c>
      <c r="I48" s="103">
        <f t="shared" si="8"/>
        <v>93.371904618971939</v>
      </c>
      <c r="J48" s="104">
        <f t="shared" si="1"/>
        <v>19.514728065365134</v>
      </c>
      <c r="K48" s="76">
        <f t="shared" si="9"/>
        <v>195.67757776506525</v>
      </c>
      <c r="L48" s="76">
        <f t="shared" si="2"/>
        <v>146.77065882979946</v>
      </c>
      <c r="M48" s="103">
        <f t="shared" si="10"/>
        <v>7.4436774082232153</v>
      </c>
      <c r="N48" s="103">
        <f t="shared" si="3"/>
        <v>232.61491900697547</v>
      </c>
    </row>
    <row r="49" spans="1:14">
      <c r="A49" s="102">
        <v>40413</v>
      </c>
      <c r="B49" t="s">
        <v>122</v>
      </c>
      <c r="C49">
        <v>4.7080000000000002</v>
      </c>
      <c r="D49">
        <v>283.44099999999997</v>
      </c>
      <c r="E49">
        <v>30.25</v>
      </c>
      <c r="F49">
        <v>3196</v>
      </c>
      <c r="G49">
        <v>17.2</v>
      </c>
      <c r="I49" s="103">
        <f t="shared" si="8"/>
        <v>93.94588179455522</v>
      </c>
      <c r="J49" s="104">
        <f t="shared" si="1"/>
        <v>19.634689295062039</v>
      </c>
      <c r="K49" s="76">
        <f t="shared" si="9"/>
        <v>196.88044991240869</v>
      </c>
      <c r="L49" s="76">
        <f t="shared" si="2"/>
        <v>147.67288962992507</v>
      </c>
      <c r="M49" s="103">
        <f t="shared" si="10"/>
        <v>7.4894352938758644</v>
      </c>
      <c r="N49" s="103">
        <f t="shared" si="3"/>
        <v>234.04485293362077</v>
      </c>
    </row>
    <row r="50" spans="1:14">
      <c r="A50" s="102">
        <v>40413</v>
      </c>
      <c r="B50" t="s">
        <v>123</v>
      </c>
      <c r="C50">
        <v>4.875</v>
      </c>
      <c r="D50">
        <v>283.93799999999999</v>
      </c>
      <c r="E50">
        <v>30.23</v>
      </c>
      <c r="F50">
        <v>3189</v>
      </c>
      <c r="G50">
        <v>17.2</v>
      </c>
      <c r="I50" s="103">
        <f t="shared" si="8"/>
        <v>94.110608347396735</v>
      </c>
      <c r="J50" s="104">
        <f t="shared" si="1"/>
        <v>19.669117144605917</v>
      </c>
      <c r="K50" s="76">
        <f t="shared" si="9"/>
        <v>197.22566395709541</v>
      </c>
      <c r="L50" s="76">
        <f t="shared" si="2"/>
        <v>147.93182217270623</v>
      </c>
      <c r="M50" s="103">
        <f t="shared" si="10"/>
        <v>7.5025674167015106</v>
      </c>
      <c r="N50" s="103">
        <f t="shared" si="3"/>
        <v>234.4552317719222</v>
      </c>
    </row>
    <row r="51" spans="1:14">
      <c r="A51" s="102">
        <v>40413</v>
      </c>
      <c r="B51" t="s">
        <v>124</v>
      </c>
      <c r="C51">
        <v>5.0419999999999998</v>
      </c>
      <c r="D51">
        <v>283.93799999999999</v>
      </c>
      <c r="E51">
        <v>30.23</v>
      </c>
      <c r="F51">
        <v>3184</v>
      </c>
      <c r="G51">
        <v>17.2</v>
      </c>
      <c r="I51" s="103">
        <f t="shared" si="8"/>
        <v>94.110608347396735</v>
      </c>
      <c r="J51" s="104">
        <f t="shared" si="1"/>
        <v>19.669117144605917</v>
      </c>
      <c r="K51" s="76">
        <f t="shared" si="9"/>
        <v>197.22566395709541</v>
      </c>
      <c r="L51" s="76">
        <f t="shared" si="2"/>
        <v>147.93182217270623</v>
      </c>
      <c r="M51" s="103">
        <f t="shared" si="10"/>
        <v>7.5025674167015106</v>
      </c>
      <c r="N51" s="103">
        <f t="shared" si="3"/>
        <v>234.4552317719222</v>
      </c>
    </row>
    <row r="52" spans="1:14">
      <c r="A52" s="102">
        <v>40413</v>
      </c>
      <c r="B52" t="s">
        <v>125</v>
      </c>
      <c r="C52">
        <v>5.2089999999999996</v>
      </c>
      <c r="D52">
        <v>283.93799999999999</v>
      </c>
      <c r="E52">
        <v>30.23</v>
      </c>
      <c r="F52">
        <v>3189</v>
      </c>
      <c r="G52">
        <v>17.2</v>
      </c>
      <c r="I52" s="103">
        <f t="shared" si="8"/>
        <v>94.110608347396735</v>
      </c>
      <c r="J52" s="104">
        <f t="shared" si="1"/>
        <v>19.669117144605917</v>
      </c>
      <c r="K52" s="76">
        <f t="shared" si="9"/>
        <v>197.22566395709541</v>
      </c>
      <c r="L52" s="76">
        <f t="shared" si="2"/>
        <v>147.93182217270623</v>
      </c>
      <c r="M52" s="103">
        <f t="shared" si="10"/>
        <v>7.5025674167015106</v>
      </c>
      <c r="N52" s="103">
        <f t="shared" si="3"/>
        <v>234.4552317719222</v>
      </c>
    </row>
    <row r="53" spans="1:14">
      <c r="A53" s="102">
        <v>40413</v>
      </c>
      <c r="B53" t="s">
        <v>126</v>
      </c>
      <c r="C53">
        <v>5.3760000000000003</v>
      </c>
      <c r="D53">
        <v>285.685</v>
      </c>
      <c r="E53">
        <v>30.16</v>
      </c>
      <c r="F53">
        <v>3185</v>
      </c>
      <c r="G53">
        <v>17.2</v>
      </c>
      <c r="I53" s="103">
        <f t="shared" si="8"/>
        <v>94.689735286076527</v>
      </c>
      <c r="J53" s="104">
        <f t="shared" si="1"/>
        <v>19.790154674789992</v>
      </c>
      <c r="K53" s="76">
        <f t="shared" si="9"/>
        <v>198.43932835691459</v>
      </c>
      <c r="L53" s="76">
        <f t="shared" si="2"/>
        <v>148.84214785025321</v>
      </c>
      <c r="M53" s="103">
        <f t="shared" si="10"/>
        <v>7.5487358452832751</v>
      </c>
      <c r="N53" s="103">
        <f t="shared" si="3"/>
        <v>235.89799516510234</v>
      </c>
    </row>
    <row r="54" spans="1:14">
      <c r="A54" s="102">
        <v>40413</v>
      </c>
      <c r="B54" t="s">
        <v>127</v>
      </c>
      <c r="C54">
        <v>5.5419999999999998</v>
      </c>
      <c r="D54">
        <v>287.541</v>
      </c>
      <c r="E54">
        <v>30.13</v>
      </c>
      <c r="F54">
        <v>3182</v>
      </c>
      <c r="G54">
        <v>17.100000000000001</v>
      </c>
      <c r="I54" s="103">
        <f t="shared" si="8"/>
        <v>95.107099216291786</v>
      </c>
      <c r="J54" s="104">
        <f t="shared" si="1"/>
        <v>19.87738373620498</v>
      </c>
      <c r="K54" s="76">
        <f t="shared" si="9"/>
        <v>199.33871516225747</v>
      </c>
      <c r="L54" s="76">
        <f t="shared" si="2"/>
        <v>149.51674529504317</v>
      </c>
      <c r="M54" s="103">
        <f t="shared" si="10"/>
        <v>7.5964449124291793</v>
      </c>
      <c r="N54" s="103">
        <f t="shared" si="3"/>
        <v>237.38890351341186</v>
      </c>
    </row>
    <row r="55" spans="1:14">
      <c r="A55" s="102">
        <v>40413</v>
      </c>
      <c r="B55" t="s">
        <v>128</v>
      </c>
      <c r="C55">
        <v>5.7089999999999996</v>
      </c>
      <c r="D55">
        <v>286.28300000000002</v>
      </c>
      <c r="E55">
        <v>30.18</v>
      </c>
      <c r="F55">
        <v>3181</v>
      </c>
      <c r="G55">
        <v>17.100000000000001</v>
      </c>
      <c r="I55" s="103">
        <f t="shared" si="8"/>
        <v>94.691080044927688</v>
      </c>
      <c r="J55" s="104">
        <f t="shared" si="1"/>
        <v>19.790435729389884</v>
      </c>
      <c r="K55" s="76">
        <f t="shared" si="9"/>
        <v>198.46676419554791</v>
      </c>
      <c r="L55" s="76">
        <f t="shared" si="2"/>
        <v>148.86272647841159</v>
      </c>
      <c r="M55" s="103">
        <f t="shared" si="10"/>
        <v>7.5632164074718906</v>
      </c>
      <c r="N55" s="103">
        <f t="shared" si="3"/>
        <v>236.35051273349657</v>
      </c>
    </row>
    <row r="56" spans="1:14">
      <c r="A56" s="102">
        <v>40413</v>
      </c>
      <c r="B56" t="s">
        <v>129</v>
      </c>
      <c r="C56">
        <v>5.8760000000000003</v>
      </c>
      <c r="D56">
        <v>286.786</v>
      </c>
      <c r="E56">
        <v>30.16</v>
      </c>
      <c r="F56">
        <v>3185</v>
      </c>
      <c r="G56">
        <v>17.100000000000001</v>
      </c>
      <c r="I56" s="103">
        <f t="shared" si="8"/>
        <v>94.857239330912051</v>
      </c>
      <c r="J56" s="104">
        <f t="shared" si="1"/>
        <v>19.825163020160616</v>
      </c>
      <c r="K56" s="76">
        <f t="shared" si="9"/>
        <v>198.81502398743871</v>
      </c>
      <c r="L56" s="76">
        <f t="shared" si="2"/>
        <v>149.12394352577871</v>
      </c>
      <c r="M56" s="103">
        <f t="shared" si="10"/>
        <v>7.576487970510505</v>
      </c>
      <c r="N56" s="103">
        <f t="shared" si="3"/>
        <v>236.76524907845328</v>
      </c>
    </row>
    <row r="57" spans="1:14">
      <c r="A57" s="102">
        <v>40413</v>
      </c>
      <c r="B57" t="s">
        <v>130</v>
      </c>
      <c r="C57">
        <v>6.0430000000000001</v>
      </c>
      <c r="D57">
        <v>290.84100000000001</v>
      </c>
      <c r="E57">
        <v>30</v>
      </c>
      <c r="F57">
        <v>3166</v>
      </c>
      <c r="G57">
        <v>17.100000000000001</v>
      </c>
      <c r="I57" s="103">
        <f t="shared" si="8"/>
        <v>96.19850514914053</v>
      </c>
      <c r="J57" s="104">
        <f t="shared" si="1"/>
        <v>20.105487576170368</v>
      </c>
      <c r="K57" s="76">
        <f t="shared" si="9"/>
        <v>201.62623584333474</v>
      </c>
      <c r="L57" s="76">
        <f t="shared" si="2"/>
        <v>151.2325316476911</v>
      </c>
      <c r="M57" s="103">
        <f t="shared" si="10"/>
        <v>7.6836182687222667</v>
      </c>
      <c r="N57" s="103">
        <f t="shared" si="3"/>
        <v>240.11307089757082</v>
      </c>
    </row>
    <row r="58" spans="1:14">
      <c r="A58" s="102">
        <v>40413</v>
      </c>
      <c r="B58" t="s">
        <v>131</v>
      </c>
      <c r="C58">
        <v>6.21</v>
      </c>
      <c r="D58">
        <v>286.786</v>
      </c>
      <c r="E58">
        <v>30.16</v>
      </c>
      <c r="F58">
        <v>3181</v>
      </c>
      <c r="G58">
        <v>17.100000000000001</v>
      </c>
      <c r="I58" s="103">
        <f t="shared" si="8"/>
        <v>94.857239330912051</v>
      </c>
      <c r="J58" s="104">
        <f t="shared" si="1"/>
        <v>19.825163020160616</v>
      </c>
      <c r="K58" s="76">
        <f t="shared" si="9"/>
        <v>198.81502398743871</v>
      </c>
      <c r="L58" s="76">
        <f t="shared" si="2"/>
        <v>149.12394352577871</v>
      </c>
      <c r="M58" s="103">
        <f t="shared" si="10"/>
        <v>7.576487970510505</v>
      </c>
      <c r="N58" s="103">
        <f t="shared" si="3"/>
        <v>236.76524907845328</v>
      </c>
    </row>
    <row r="59" spans="1:14">
      <c r="A59" s="102">
        <v>40413</v>
      </c>
      <c r="B59" t="s">
        <v>132</v>
      </c>
      <c r="C59">
        <v>6.3769999999999998</v>
      </c>
      <c r="D59">
        <v>286.786</v>
      </c>
      <c r="E59">
        <v>30.16</v>
      </c>
      <c r="F59">
        <v>3175</v>
      </c>
      <c r="G59">
        <v>17.100000000000001</v>
      </c>
      <c r="I59" s="103">
        <f t="shared" si="8"/>
        <v>94.857239330912051</v>
      </c>
      <c r="J59" s="104">
        <f t="shared" si="1"/>
        <v>19.825163020160616</v>
      </c>
      <c r="K59" s="76">
        <f t="shared" si="9"/>
        <v>198.81502398743871</v>
      </c>
      <c r="L59" s="76">
        <f t="shared" si="2"/>
        <v>149.12394352577871</v>
      </c>
      <c r="M59" s="103">
        <f t="shared" si="10"/>
        <v>7.576487970510505</v>
      </c>
      <c r="N59" s="103">
        <f t="shared" si="3"/>
        <v>236.76524907845328</v>
      </c>
    </row>
    <row r="60" spans="1:14">
      <c r="A60" s="102">
        <v>40413</v>
      </c>
      <c r="B60" t="s">
        <v>133</v>
      </c>
      <c r="C60">
        <v>6.5270000000000001</v>
      </c>
      <c r="D60">
        <v>285.78199999999998</v>
      </c>
      <c r="E60">
        <v>30.2</v>
      </c>
      <c r="F60">
        <v>3168</v>
      </c>
      <c r="G60">
        <v>17.100000000000001</v>
      </c>
      <c r="I60" s="103">
        <f t="shared" si="8"/>
        <v>94.525250909084235</v>
      </c>
      <c r="J60" s="104">
        <f t="shared" si="1"/>
        <v>19.755777439998603</v>
      </c>
      <c r="K60" s="76">
        <f t="shared" si="9"/>
        <v>198.11919637834086</v>
      </c>
      <c r="L60" s="76">
        <f t="shared" si="2"/>
        <v>148.60202845617442</v>
      </c>
      <c r="M60" s="103">
        <f t="shared" si="10"/>
        <v>7.5499712143612712</v>
      </c>
      <c r="N60" s="103">
        <f t="shared" si="3"/>
        <v>235.93660044878973</v>
      </c>
    </row>
    <row r="61" spans="1:14">
      <c r="A61" s="102">
        <v>40413</v>
      </c>
      <c r="B61" t="s">
        <v>134</v>
      </c>
      <c r="C61">
        <v>6.694</v>
      </c>
      <c r="D61">
        <v>286.786</v>
      </c>
      <c r="E61">
        <v>30.16</v>
      </c>
      <c r="F61">
        <v>3165</v>
      </c>
      <c r="G61">
        <v>17.100000000000001</v>
      </c>
      <c r="I61" s="103">
        <f t="shared" si="8"/>
        <v>94.857239330912051</v>
      </c>
      <c r="J61" s="104">
        <f t="shared" si="1"/>
        <v>19.825163020160616</v>
      </c>
      <c r="K61" s="76">
        <f t="shared" si="9"/>
        <v>198.81502398743871</v>
      </c>
      <c r="L61" s="76">
        <f t="shared" si="2"/>
        <v>149.12394352577871</v>
      </c>
      <c r="M61" s="103">
        <f t="shared" si="10"/>
        <v>7.576487970510505</v>
      </c>
      <c r="N61" s="103">
        <f t="shared" si="3"/>
        <v>236.76524907845328</v>
      </c>
    </row>
    <row r="62" spans="1:14">
      <c r="A62" s="102">
        <v>40413</v>
      </c>
      <c r="B62" t="s">
        <v>135</v>
      </c>
      <c r="C62">
        <v>6.8609999999999998</v>
      </c>
      <c r="D62">
        <v>289.05900000000003</v>
      </c>
      <c r="E62">
        <v>30.07</v>
      </c>
      <c r="F62">
        <v>3168</v>
      </c>
      <c r="G62">
        <v>17.100000000000001</v>
      </c>
      <c r="I62" s="103">
        <f t="shared" si="8"/>
        <v>95.609065374144819</v>
      </c>
      <c r="J62" s="104">
        <f t="shared" si="1"/>
        <v>19.982294663196267</v>
      </c>
      <c r="K62" s="76">
        <f t="shared" si="9"/>
        <v>200.39080580308124</v>
      </c>
      <c r="L62" s="76">
        <f t="shared" si="2"/>
        <v>150.30588035214086</v>
      </c>
      <c r="M62" s="103">
        <f t="shared" si="10"/>
        <v>7.6365382208935912</v>
      </c>
      <c r="N62" s="103">
        <f t="shared" si="3"/>
        <v>238.64181940292474</v>
      </c>
    </row>
    <row r="63" spans="1:14">
      <c r="A63" s="102">
        <v>40413</v>
      </c>
      <c r="B63" t="s">
        <v>136</v>
      </c>
      <c r="C63">
        <v>7.0279999999999996</v>
      </c>
      <c r="D63">
        <v>287.03699999999998</v>
      </c>
      <c r="E63">
        <v>30.15</v>
      </c>
      <c r="F63">
        <v>3159</v>
      </c>
      <c r="G63">
        <v>17.100000000000001</v>
      </c>
      <c r="I63" s="103">
        <f t="shared" si="8"/>
        <v>94.940443054979497</v>
      </c>
      <c r="J63" s="104">
        <f t="shared" si="1"/>
        <v>19.842552598490713</v>
      </c>
      <c r="K63" s="76">
        <f t="shared" si="9"/>
        <v>198.98941394979684</v>
      </c>
      <c r="L63" s="76">
        <f t="shared" si="2"/>
        <v>149.25474711585247</v>
      </c>
      <c r="M63" s="103">
        <f t="shared" si="10"/>
        <v>7.5831336626995798</v>
      </c>
      <c r="N63" s="103">
        <f t="shared" si="3"/>
        <v>236.97292695936187</v>
      </c>
    </row>
    <row r="64" spans="1:14">
      <c r="A64" s="102">
        <v>40413</v>
      </c>
      <c r="B64" t="s">
        <v>137</v>
      </c>
      <c r="C64">
        <v>7.1950000000000003</v>
      </c>
      <c r="D64">
        <v>289.31299999999999</v>
      </c>
      <c r="E64">
        <v>30.06</v>
      </c>
      <c r="F64">
        <v>3165</v>
      </c>
      <c r="G64">
        <v>17.100000000000001</v>
      </c>
      <c r="I64" s="103">
        <f t="shared" si="8"/>
        <v>95.693018894457325</v>
      </c>
      <c r="J64" s="104">
        <f t="shared" si="1"/>
        <v>19.999840948941582</v>
      </c>
      <c r="K64" s="76">
        <f t="shared" si="9"/>
        <v>200.5667672929211</v>
      </c>
      <c r="L64" s="76">
        <f t="shared" si="2"/>
        <v>150.43786268801929</v>
      </c>
      <c r="M64" s="103">
        <f t="shared" si="10"/>
        <v>7.6432438012079276</v>
      </c>
      <c r="N64" s="103">
        <f t="shared" si="3"/>
        <v>238.85136878774773</v>
      </c>
    </row>
    <row r="65" spans="1:14">
      <c r="A65" s="102">
        <v>40413</v>
      </c>
      <c r="B65" t="s">
        <v>138</v>
      </c>
      <c r="C65">
        <v>7.3620000000000001</v>
      </c>
      <c r="D65">
        <v>288.04599999999999</v>
      </c>
      <c r="E65">
        <v>30.11</v>
      </c>
      <c r="F65">
        <v>3164</v>
      </c>
      <c r="G65">
        <v>17.100000000000001</v>
      </c>
      <c r="I65" s="103">
        <f t="shared" si="8"/>
        <v>95.274087731860746</v>
      </c>
      <c r="J65" s="104">
        <f t="shared" si="1"/>
        <v>19.912284335958894</v>
      </c>
      <c r="K65" s="76">
        <f t="shared" si="9"/>
        <v>199.68871296909489</v>
      </c>
      <c r="L65" s="76">
        <f t="shared" si="2"/>
        <v>149.77926596442813</v>
      </c>
      <c r="M65" s="103">
        <f t="shared" si="10"/>
        <v>7.6097827081350813</v>
      </c>
      <c r="N65" s="103">
        <f t="shared" si="3"/>
        <v>237.8057096292213</v>
      </c>
    </row>
    <row r="66" spans="1:14">
      <c r="A66" s="102">
        <v>40413</v>
      </c>
      <c r="B66" t="s">
        <v>139</v>
      </c>
      <c r="C66">
        <v>7.5289999999999999</v>
      </c>
      <c r="D66">
        <v>291.09699999999998</v>
      </c>
      <c r="E66">
        <v>29.99</v>
      </c>
      <c r="F66">
        <v>3156</v>
      </c>
      <c r="G66">
        <v>17.100000000000001</v>
      </c>
      <c r="I66" s="103">
        <f t="shared" si="8"/>
        <v>96.283048095649647</v>
      </c>
      <c r="J66" s="104">
        <f t="shared" si="1"/>
        <v>20.123157051990773</v>
      </c>
      <c r="K66" s="76">
        <f t="shared" si="9"/>
        <v>201.80343273475535</v>
      </c>
      <c r="L66" s="76">
        <f t="shared" si="2"/>
        <v>151.36544061351864</v>
      </c>
      <c r="M66" s="103">
        <f t="shared" si="10"/>
        <v>7.6903709279998917</v>
      </c>
      <c r="N66" s="103">
        <f t="shared" si="3"/>
        <v>240.32409149999663</v>
      </c>
    </row>
    <row r="67" spans="1:14">
      <c r="A67" s="102">
        <v>40413</v>
      </c>
      <c r="B67" t="s">
        <v>140</v>
      </c>
      <c r="C67">
        <v>7.6959999999999997</v>
      </c>
      <c r="D67">
        <v>288.55200000000002</v>
      </c>
      <c r="E67">
        <v>30.09</v>
      </c>
      <c r="F67">
        <v>3150</v>
      </c>
      <c r="G67">
        <v>17.100000000000001</v>
      </c>
      <c r="I67" s="103">
        <f t="shared" si="8"/>
        <v>95.441409488096411</v>
      </c>
      <c r="J67" s="104">
        <f t="shared" si="1"/>
        <v>19.947254583012146</v>
      </c>
      <c r="K67" s="76">
        <f t="shared" si="9"/>
        <v>200.03940922817074</v>
      </c>
      <c r="L67" s="76">
        <f t="shared" si="2"/>
        <v>150.04231051752203</v>
      </c>
      <c r="M67" s="103">
        <f t="shared" si="10"/>
        <v>7.6231471206171033</v>
      </c>
      <c r="N67" s="103">
        <f t="shared" si="3"/>
        <v>238.22334751928449</v>
      </c>
    </row>
    <row r="68" spans="1:14">
      <c r="A68" s="102">
        <v>40413</v>
      </c>
      <c r="B68" t="s">
        <v>141</v>
      </c>
      <c r="C68">
        <v>7.8620000000000001</v>
      </c>
      <c r="D68">
        <v>291.86500000000001</v>
      </c>
      <c r="E68">
        <v>29.96</v>
      </c>
      <c r="F68">
        <v>3146</v>
      </c>
      <c r="G68">
        <v>17.100000000000001</v>
      </c>
      <c r="I68" s="103">
        <f t="shared" si="8"/>
        <v>96.537185312964482</v>
      </c>
      <c r="J68" s="104">
        <f t="shared" si="1"/>
        <v>20.176271730409574</v>
      </c>
      <c r="K68" s="76">
        <f t="shared" si="9"/>
        <v>202.33608893804507</v>
      </c>
      <c r="L68" s="76">
        <f t="shared" si="2"/>
        <v>151.76496672570548</v>
      </c>
      <c r="M68" s="103">
        <f t="shared" si="10"/>
        <v>7.7106695112543324</v>
      </c>
      <c r="N68" s="103">
        <f t="shared" si="3"/>
        <v>240.95842222669788</v>
      </c>
    </row>
    <row r="69" spans="1:14">
      <c r="A69" s="102">
        <v>40413</v>
      </c>
      <c r="B69" t="s">
        <v>142</v>
      </c>
      <c r="C69">
        <v>8.0289999999999999</v>
      </c>
      <c r="D69">
        <v>291.35199999999998</v>
      </c>
      <c r="E69">
        <v>29.98</v>
      </c>
      <c r="F69">
        <v>3151</v>
      </c>
      <c r="G69">
        <v>17.100000000000001</v>
      </c>
      <c r="I69" s="103">
        <f t="shared" si="8"/>
        <v>96.367675696339745</v>
      </c>
      <c r="J69" s="104">
        <f t="shared" si="1"/>
        <v>20.140844220535005</v>
      </c>
      <c r="K69" s="76">
        <f t="shared" si="9"/>
        <v>201.98080705620808</v>
      </c>
      <c r="L69" s="76">
        <f t="shared" si="2"/>
        <v>151.49848266318241</v>
      </c>
      <c r="M69" s="103">
        <f t="shared" si="10"/>
        <v>7.697130348821374</v>
      </c>
      <c r="N69" s="103">
        <f t="shared" si="3"/>
        <v>240.53532340066795</v>
      </c>
    </row>
    <row r="70" spans="1:14">
      <c r="A70" s="102">
        <v>40413</v>
      </c>
      <c r="B70" t="s">
        <v>143</v>
      </c>
      <c r="C70">
        <v>8.1959999999999997</v>
      </c>
      <c r="D70">
        <v>290.58600000000001</v>
      </c>
      <c r="E70">
        <v>30.01</v>
      </c>
      <c r="F70">
        <v>3155</v>
      </c>
      <c r="G70">
        <v>17.100000000000001</v>
      </c>
      <c r="I70" s="103">
        <f t="shared" si="8"/>
        <v>96.114046743855184</v>
      </c>
      <c r="J70" s="104">
        <f t="shared" si="1"/>
        <v>20.087835769465734</v>
      </c>
      <c r="K70" s="76">
        <f t="shared" si="9"/>
        <v>201.44921614519478</v>
      </c>
      <c r="L70" s="76">
        <f t="shared" si="2"/>
        <v>151.09975558812107</v>
      </c>
      <c r="M70" s="103">
        <f t="shared" si="10"/>
        <v>7.6768723619663186</v>
      </c>
      <c r="N70" s="103">
        <f t="shared" si="3"/>
        <v>239.90226131144746</v>
      </c>
    </row>
    <row r="71" spans="1:14">
      <c r="A71" s="102">
        <v>40413</v>
      </c>
      <c r="B71" t="s">
        <v>144</v>
      </c>
      <c r="C71">
        <v>8.3629999999999995</v>
      </c>
      <c r="D71">
        <v>290.84100000000001</v>
      </c>
      <c r="E71">
        <v>30</v>
      </c>
      <c r="F71">
        <v>3153</v>
      </c>
      <c r="G71">
        <v>17.100000000000001</v>
      </c>
      <c r="I71" s="103">
        <f t="shared" si="8"/>
        <v>96.19850514914053</v>
      </c>
      <c r="J71" s="104">
        <f t="shared" si="1"/>
        <v>20.105487576170368</v>
      </c>
      <c r="K71" s="76">
        <f t="shared" si="9"/>
        <v>201.62623584333474</v>
      </c>
      <c r="L71" s="76">
        <f t="shared" si="2"/>
        <v>151.2325316476911</v>
      </c>
      <c r="M71" s="103">
        <f t="shared" si="10"/>
        <v>7.6836182687222667</v>
      </c>
      <c r="N71" s="103">
        <f t="shared" si="3"/>
        <v>240.11307089757082</v>
      </c>
    </row>
    <row r="72" spans="1:14">
      <c r="A72" s="102">
        <v>40413</v>
      </c>
      <c r="B72" t="s">
        <v>145</v>
      </c>
      <c r="C72">
        <v>8.5299999999999994</v>
      </c>
      <c r="D72">
        <v>291.16300000000001</v>
      </c>
      <c r="E72">
        <v>29.9</v>
      </c>
      <c r="F72">
        <v>3149</v>
      </c>
      <c r="G72">
        <v>17.3</v>
      </c>
      <c r="I72" s="103">
        <f t="shared" si="8"/>
        <v>96.705708023721726</v>
      </c>
      <c r="J72" s="104">
        <f t="shared" si="1"/>
        <v>20.211492976957839</v>
      </c>
      <c r="K72" s="76">
        <f t="shared" si="9"/>
        <v>202.63887962444193</v>
      </c>
      <c r="L72" s="76">
        <f t="shared" si="2"/>
        <v>151.99207904505027</v>
      </c>
      <c r="M72" s="103">
        <f t="shared" si="10"/>
        <v>7.6948168952612059</v>
      </c>
      <c r="N72" s="103">
        <f t="shared" si="3"/>
        <v>240.46302797691268</v>
      </c>
    </row>
    <row r="73" spans="1:14">
      <c r="A73" s="102">
        <v>40413</v>
      </c>
      <c r="B73" t="s">
        <v>146</v>
      </c>
      <c r="C73">
        <v>8.6969999999999992</v>
      </c>
      <c r="D73">
        <v>289.12299999999999</v>
      </c>
      <c r="E73">
        <v>29.98</v>
      </c>
      <c r="F73">
        <v>3150</v>
      </c>
      <c r="G73">
        <v>17.3</v>
      </c>
      <c r="I73" s="103">
        <f t="shared" si="8"/>
        <v>96.027940238514631</v>
      </c>
      <c r="J73" s="104">
        <f t="shared" si="1"/>
        <v>20.069839509849558</v>
      </c>
      <c r="K73" s="76">
        <f t="shared" si="9"/>
        <v>201.2186728192116</v>
      </c>
      <c r="L73" s="76">
        <f t="shared" si="2"/>
        <v>150.92683339524729</v>
      </c>
      <c r="M73" s="103">
        <f t="shared" si="10"/>
        <v>7.6408873071194581</v>
      </c>
      <c r="N73" s="103">
        <f t="shared" si="3"/>
        <v>238.77772834748308</v>
      </c>
    </row>
    <row r="74" spans="1:14">
      <c r="A74" s="102">
        <v>40413</v>
      </c>
      <c r="B74" t="s">
        <v>147</v>
      </c>
      <c r="C74">
        <v>8.8640000000000008</v>
      </c>
      <c r="D74">
        <v>287.35000000000002</v>
      </c>
      <c r="E74">
        <v>30.05</v>
      </c>
      <c r="F74">
        <v>3159</v>
      </c>
      <c r="G74">
        <v>17.3</v>
      </c>
      <c r="I74" s="103">
        <f t="shared" si="8"/>
        <v>95.439330508770936</v>
      </c>
      <c r="J74" s="104">
        <f t="shared" si="1"/>
        <v>19.946820076333125</v>
      </c>
      <c r="K74" s="76">
        <f t="shared" si="9"/>
        <v>199.98528940670352</v>
      </c>
      <c r="L74" s="76">
        <f t="shared" si="2"/>
        <v>150.0017172009897</v>
      </c>
      <c r="M74" s="103">
        <f t="shared" si="10"/>
        <v>7.5940519735522223</v>
      </c>
      <c r="N74" s="103">
        <f t="shared" si="3"/>
        <v>237.31412417350694</v>
      </c>
    </row>
    <row r="75" spans="1:14">
      <c r="A75" s="102">
        <v>40413</v>
      </c>
      <c r="B75" t="s">
        <v>148</v>
      </c>
      <c r="C75">
        <v>9.0310000000000006</v>
      </c>
      <c r="D75">
        <v>285.33999999999997</v>
      </c>
      <c r="E75">
        <v>30.13</v>
      </c>
      <c r="F75">
        <v>3159</v>
      </c>
      <c r="G75">
        <v>17.3</v>
      </c>
      <c r="I75" s="103">
        <f t="shared" si="8"/>
        <v>94.771652991831559</v>
      </c>
      <c r="J75" s="104">
        <f t="shared" si="1"/>
        <v>19.807275475292794</v>
      </c>
      <c r="K75" s="76">
        <f t="shared" si="9"/>
        <v>198.58622593105184</v>
      </c>
      <c r="L75" s="76">
        <f t="shared" si="2"/>
        <v>148.95233039637256</v>
      </c>
      <c r="M75" s="103">
        <f t="shared" si="10"/>
        <v>7.5409252621830127</v>
      </c>
      <c r="N75" s="103">
        <f t="shared" si="3"/>
        <v>235.65391444321915</v>
      </c>
    </row>
    <row r="76" spans="1:14">
      <c r="A76" s="102">
        <v>40413</v>
      </c>
      <c r="B76" t="s">
        <v>149</v>
      </c>
      <c r="C76">
        <v>9.1980000000000004</v>
      </c>
      <c r="D76">
        <v>285.08999999999997</v>
      </c>
      <c r="E76">
        <v>30.14</v>
      </c>
      <c r="F76">
        <v>3168</v>
      </c>
      <c r="G76">
        <v>17.3</v>
      </c>
      <c r="I76" s="103">
        <f t="shared" si="8"/>
        <v>94.688567081875874</v>
      </c>
      <c r="J76" s="104">
        <f t="shared" si="1"/>
        <v>19.789910520112059</v>
      </c>
      <c r="K76" s="76">
        <f t="shared" si="9"/>
        <v>198.41212622122018</v>
      </c>
      <c r="L76" s="76">
        <f t="shared" si="2"/>
        <v>148.82174451419883</v>
      </c>
      <c r="M76" s="103">
        <f t="shared" si="10"/>
        <v>7.5343141646919705</v>
      </c>
      <c r="N76" s="103">
        <f t="shared" si="3"/>
        <v>235.44731764662407</v>
      </c>
    </row>
    <row r="77" spans="1:14">
      <c r="A77" s="102">
        <v>40413</v>
      </c>
      <c r="B77" t="s">
        <v>150</v>
      </c>
      <c r="C77">
        <v>9.3650000000000002</v>
      </c>
      <c r="D77">
        <v>286.09199999999998</v>
      </c>
      <c r="E77">
        <v>30.1</v>
      </c>
      <c r="F77">
        <v>3173</v>
      </c>
      <c r="G77">
        <v>17.3</v>
      </c>
      <c r="I77" s="103">
        <f t="shared" si="8"/>
        <v>95.021407987589285</v>
      </c>
      <c r="J77" s="104">
        <f t="shared" si="1"/>
        <v>19.85947426940616</v>
      </c>
      <c r="K77" s="76">
        <f t="shared" si="9"/>
        <v>199.10956704043639</v>
      </c>
      <c r="L77" s="76">
        <f t="shared" si="2"/>
        <v>149.34486959424279</v>
      </c>
      <c r="M77" s="103">
        <f t="shared" si="10"/>
        <v>7.5607981218136056</v>
      </c>
      <c r="N77" s="103">
        <f t="shared" si="3"/>
        <v>236.27494130667517</v>
      </c>
    </row>
    <row r="78" spans="1:14">
      <c r="A78" s="102">
        <v>40413</v>
      </c>
      <c r="B78" t="s">
        <v>151</v>
      </c>
      <c r="C78">
        <v>9.532</v>
      </c>
      <c r="D78">
        <v>289.05900000000003</v>
      </c>
      <c r="E78">
        <v>30.07</v>
      </c>
      <c r="F78">
        <v>3180</v>
      </c>
      <c r="G78">
        <v>17.100000000000001</v>
      </c>
      <c r="I78" s="103">
        <f t="shared" si="8"/>
        <v>95.609065374144819</v>
      </c>
      <c r="J78" s="104">
        <f t="shared" si="1"/>
        <v>19.982294663196267</v>
      </c>
      <c r="K78" s="76">
        <f t="shared" si="9"/>
        <v>200.39080580308124</v>
      </c>
      <c r="L78" s="76">
        <f t="shared" si="2"/>
        <v>150.30588035214086</v>
      </c>
      <c r="M78" s="103">
        <f t="shared" si="10"/>
        <v>7.6365382208935912</v>
      </c>
      <c r="N78" s="103">
        <f t="shared" si="3"/>
        <v>238.64181940292474</v>
      </c>
    </row>
    <row r="79" spans="1:14">
      <c r="A79" s="102">
        <v>40413</v>
      </c>
      <c r="B79" t="s">
        <v>152</v>
      </c>
      <c r="C79">
        <v>9.6980000000000004</v>
      </c>
      <c r="D79">
        <v>286.28300000000002</v>
      </c>
      <c r="E79">
        <v>30.18</v>
      </c>
      <c r="F79">
        <v>3179</v>
      </c>
      <c r="G79">
        <v>17.100000000000001</v>
      </c>
      <c r="I79" s="103">
        <f t="shared" si="8"/>
        <v>94.691080044927688</v>
      </c>
      <c r="J79" s="104">
        <f t="shared" si="1"/>
        <v>19.790435729389884</v>
      </c>
      <c r="K79" s="76">
        <f t="shared" si="9"/>
        <v>198.46676419554791</v>
      </c>
      <c r="L79" s="76">
        <f t="shared" si="2"/>
        <v>148.86272647841159</v>
      </c>
      <c r="M79" s="103">
        <f t="shared" si="10"/>
        <v>7.5632164074718906</v>
      </c>
      <c r="N79" s="103">
        <f t="shared" si="3"/>
        <v>236.35051273349657</v>
      </c>
    </row>
    <row r="80" spans="1:14">
      <c r="A80" s="102">
        <v>40413</v>
      </c>
      <c r="B80" t="s">
        <v>153</v>
      </c>
      <c r="C80">
        <v>9.8650000000000002</v>
      </c>
      <c r="D80">
        <v>282.79500000000002</v>
      </c>
      <c r="E80">
        <v>30.32</v>
      </c>
      <c r="F80">
        <v>3184</v>
      </c>
      <c r="G80">
        <v>17.100000000000001</v>
      </c>
      <c r="I80" s="103">
        <f t="shared" si="8"/>
        <v>93.537160328443207</v>
      </c>
      <c r="J80" s="104">
        <f t="shared" si="1"/>
        <v>19.549266508644632</v>
      </c>
      <c r="K80" s="76">
        <f t="shared" si="9"/>
        <v>196.04821841316314</v>
      </c>
      <c r="L80" s="76">
        <f t="shared" si="2"/>
        <v>147.04866294622278</v>
      </c>
      <c r="M80" s="103">
        <f t="shared" si="10"/>
        <v>7.4710499169378313</v>
      </c>
      <c r="N80" s="103">
        <f t="shared" si="3"/>
        <v>233.47030990430721</v>
      </c>
    </row>
    <row r="81" spans="1:14">
      <c r="A81" s="102">
        <v>40413</v>
      </c>
      <c r="B81" t="s">
        <v>154</v>
      </c>
      <c r="C81">
        <v>10.032</v>
      </c>
      <c r="D81">
        <v>284.03500000000003</v>
      </c>
      <c r="E81">
        <v>30.27</v>
      </c>
      <c r="F81">
        <v>3183</v>
      </c>
      <c r="G81">
        <v>17.100000000000001</v>
      </c>
      <c r="I81" s="103">
        <f t="shared" si="8"/>
        <v>93.9474362299635</v>
      </c>
      <c r="J81" s="104">
        <f t="shared" si="1"/>
        <v>19.63501417206237</v>
      </c>
      <c r="K81" s="76">
        <f t="shared" si="9"/>
        <v>196.90813183440102</v>
      </c>
      <c r="L81" s="76">
        <f t="shared" si="2"/>
        <v>147.69365283629185</v>
      </c>
      <c r="M81" s="103">
        <f t="shared" si="10"/>
        <v>7.5038196923854894</v>
      </c>
      <c r="N81" s="103">
        <f t="shared" si="3"/>
        <v>234.49436538704654</v>
      </c>
    </row>
    <row r="82" spans="1:14">
      <c r="A82" s="102">
        <v>40413</v>
      </c>
      <c r="B82" t="s">
        <v>155</v>
      </c>
      <c r="C82">
        <v>10.199</v>
      </c>
      <c r="D82">
        <v>282.053</v>
      </c>
      <c r="E82">
        <v>30.35</v>
      </c>
      <c r="F82">
        <v>3190</v>
      </c>
      <c r="G82">
        <v>17.100000000000001</v>
      </c>
      <c r="I82" s="103">
        <f t="shared" si="8"/>
        <v>93.291967853836439</v>
      </c>
      <c r="J82" s="104">
        <f t="shared" si="1"/>
        <v>19.498021281451816</v>
      </c>
      <c r="K82" s="76">
        <f t="shared" si="9"/>
        <v>195.53430984841538</v>
      </c>
      <c r="L82" s="76">
        <f t="shared" si="2"/>
        <v>146.66319875820597</v>
      </c>
      <c r="M82" s="103">
        <f t="shared" si="10"/>
        <v>7.4514657729397413</v>
      </c>
      <c r="N82" s="103">
        <f t="shared" si="3"/>
        <v>232.85830540436692</v>
      </c>
    </row>
    <row r="83" spans="1:14">
      <c r="A83" s="102">
        <v>40413</v>
      </c>
      <c r="B83" t="s">
        <v>156</v>
      </c>
      <c r="C83">
        <v>10.366</v>
      </c>
      <c r="D83">
        <v>284.03500000000003</v>
      </c>
      <c r="E83">
        <v>30.27</v>
      </c>
      <c r="F83">
        <v>3190</v>
      </c>
      <c r="G83">
        <v>17.100000000000001</v>
      </c>
      <c r="I83" s="103">
        <f t="shared" si="8"/>
        <v>93.9474362299635</v>
      </c>
      <c r="J83" s="104">
        <f t="shared" si="1"/>
        <v>19.63501417206237</v>
      </c>
      <c r="K83" s="76">
        <f t="shared" si="9"/>
        <v>196.90813183440102</v>
      </c>
      <c r="L83" s="76">
        <f t="shared" si="2"/>
        <v>147.69365283629185</v>
      </c>
      <c r="M83" s="103">
        <f t="shared" si="10"/>
        <v>7.5038196923854894</v>
      </c>
      <c r="N83" s="103">
        <f t="shared" si="3"/>
        <v>234.49436538704654</v>
      </c>
    </row>
    <row r="84" spans="1:14">
      <c r="A84" s="102">
        <v>40413</v>
      </c>
      <c r="B84" t="s">
        <v>157</v>
      </c>
      <c r="C84">
        <v>10.532999999999999</v>
      </c>
      <c r="D84">
        <v>284.03500000000003</v>
      </c>
      <c r="E84">
        <v>30.27</v>
      </c>
      <c r="F84">
        <v>3189</v>
      </c>
      <c r="G84">
        <v>17.100000000000001</v>
      </c>
      <c r="I84" s="103">
        <f t="shared" si="8"/>
        <v>93.9474362299635</v>
      </c>
      <c r="J84" s="104">
        <f t="shared" si="1"/>
        <v>19.63501417206237</v>
      </c>
      <c r="K84" s="76">
        <f t="shared" si="9"/>
        <v>196.90813183440102</v>
      </c>
      <c r="L84" s="76">
        <f t="shared" si="2"/>
        <v>147.69365283629185</v>
      </c>
      <c r="M84" s="103">
        <f t="shared" si="10"/>
        <v>7.5038196923854894</v>
      </c>
      <c r="N84" s="103">
        <f t="shared" si="3"/>
        <v>234.49436538704654</v>
      </c>
    </row>
    <row r="85" spans="1:14">
      <c r="A85" s="102">
        <v>40413</v>
      </c>
      <c r="B85" t="s">
        <v>158</v>
      </c>
      <c r="C85">
        <v>10.7</v>
      </c>
      <c r="D85">
        <v>282.54700000000003</v>
      </c>
      <c r="E85">
        <v>30.33</v>
      </c>
      <c r="F85">
        <v>3190</v>
      </c>
      <c r="G85">
        <v>17.100000000000001</v>
      </c>
      <c r="I85" s="103">
        <f t="shared" si="8"/>
        <v>93.455348629684295</v>
      </c>
      <c r="J85" s="104">
        <f t="shared" ref="J85:J148" si="11">I85*20.9/100</f>
        <v>19.532167863604016</v>
      </c>
      <c r="K85" s="76">
        <f t="shared" si="9"/>
        <v>195.87674605147589</v>
      </c>
      <c r="L85" s="76">
        <f t="shared" ref="L85:L148" si="12">K85/1.33322</f>
        <v>146.92004774266505</v>
      </c>
      <c r="M85" s="103">
        <f t="shared" si="10"/>
        <v>7.4645154093360269</v>
      </c>
      <c r="N85" s="103">
        <f t="shared" ref="N85:N148" si="13">M85*31.25</f>
        <v>233.26610654175084</v>
      </c>
    </row>
    <row r="86" spans="1:14">
      <c r="A86" s="102">
        <v>40413</v>
      </c>
      <c r="B86" t="s">
        <v>159</v>
      </c>
      <c r="C86">
        <v>10.867000000000001</v>
      </c>
      <c r="D86">
        <v>284.78199999999998</v>
      </c>
      <c r="E86">
        <v>30.24</v>
      </c>
      <c r="F86">
        <v>3183</v>
      </c>
      <c r="G86">
        <v>17.100000000000001</v>
      </c>
      <c r="I86" s="103">
        <f t="shared" si="8"/>
        <v>94.194579582892857</v>
      </c>
      <c r="J86" s="104">
        <f t="shared" si="11"/>
        <v>19.686667132824606</v>
      </c>
      <c r="K86" s="76">
        <f t="shared" si="9"/>
        <v>197.42612932186296</v>
      </c>
      <c r="L86" s="76">
        <f t="shared" si="12"/>
        <v>148.08218397703527</v>
      </c>
      <c r="M86" s="103">
        <f t="shared" si="10"/>
        <v>7.5235596579766106</v>
      </c>
      <c r="N86" s="103">
        <f t="shared" si="13"/>
        <v>235.11123931176908</v>
      </c>
    </row>
    <row r="87" spans="1:14">
      <c r="A87" s="102">
        <v>40413</v>
      </c>
      <c r="B87" t="s">
        <v>160</v>
      </c>
      <c r="C87">
        <v>11.034000000000001</v>
      </c>
      <c r="D87">
        <v>284.78199999999998</v>
      </c>
      <c r="E87">
        <v>30.24</v>
      </c>
      <c r="F87">
        <v>3187</v>
      </c>
      <c r="G87">
        <v>17.100000000000001</v>
      </c>
      <c r="I87" s="103">
        <f t="shared" si="8"/>
        <v>94.194579582892857</v>
      </c>
      <c r="J87" s="104">
        <f t="shared" si="11"/>
        <v>19.686667132824606</v>
      </c>
      <c r="K87" s="76">
        <f t="shared" si="9"/>
        <v>197.42612932186296</v>
      </c>
      <c r="L87" s="76">
        <f t="shared" si="12"/>
        <v>148.08218397703527</v>
      </c>
      <c r="M87" s="103">
        <f t="shared" si="10"/>
        <v>7.5235596579766106</v>
      </c>
      <c r="N87" s="103">
        <f t="shared" si="13"/>
        <v>235.11123931176908</v>
      </c>
    </row>
    <row r="88" spans="1:14">
      <c r="A88" s="102">
        <v>40413</v>
      </c>
      <c r="B88" t="s">
        <v>161</v>
      </c>
      <c r="C88">
        <v>11.2</v>
      </c>
      <c r="D88">
        <v>282.79500000000002</v>
      </c>
      <c r="E88">
        <v>30.32</v>
      </c>
      <c r="F88">
        <v>3184</v>
      </c>
      <c r="G88">
        <v>17.100000000000001</v>
      </c>
      <c r="I88" s="103">
        <f t="shared" si="8"/>
        <v>93.537160328443207</v>
      </c>
      <c r="J88" s="104">
        <f t="shared" si="11"/>
        <v>19.549266508644632</v>
      </c>
      <c r="K88" s="76">
        <f t="shared" si="9"/>
        <v>196.04821841316314</v>
      </c>
      <c r="L88" s="76">
        <f t="shared" si="12"/>
        <v>147.04866294622278</v>
      </c>
      <c r="M88" s="103">
        <f t="shared" si="10"/>
        <v>7.4710499169378313</v>
      </c>
      <c r="N88" s="103">
        <f t="shared" si="13"/>
        <v>233.47030990430721</v>
      </c>
    </row>
    <row r="89" spans="1:14">
      <c r="A89" s="102">
        <v>40413</v>
      </c>
      <c r="B89" t="s">
        <v>162</v>
      </c>
      <c r="C89">
        <v>11.368</v>
      </c>
      <c r="D89">
        <v>285.03199999999998</v>
      </c>
      <c r="E89">
        <v>30.23</v>
      </c>
      <c r="F89">
        <v>3184</v>
      </c>
      <c r="G89">
        <v>17.100000000000001</v>
      </c>
      <c r="I89" s="103">
        <f t="shared" si="8"/>
        <v>94.277124319339407</v>
      </c>
      <c r="J89" s="104">
        <f t="shared" si="11"/>
        <v>19.703918982741936</v>
      </c>
      <c r="K89" s="76">
        <f t="shared" si="9"/>
        <v>197.5991380861114</v>
      </c>
      <c r="L89" s="76">
        <f t="shared" si="12"/>
        <v>148.21195158046788</v>
      </c>
      <c r="M89" s="103">
        <f t="shared" si="10"/>
        <v>7.5301527151552454</v>
      </c>
      <c r="N89" s="103">
        <f t="shared" si="13"/>
        <v>235.31727234860142</v>
      </c>
    </row>
    <row r="90" spans="1:14">
      <c r="A90" s="102">
        <v>40413</v>
      </c>
      <c r="B90" t="s">
        <v>163</v>
      </c>
      <c r="C90">
        <v>11.534000000000001</v>
      </c>
      <c r="D90">
        <v>285.03199999999998</v>
      </c>
      <c r="E90">
        <v>30.23</v>
      </c>
      <c r="F90">
        <v>3187</v>
      </c>
      <c r="G90">
        <v>17.100000000000001</v>
      </c>
      <c r="I90" s="103">
        <f t="shared" si="8"/>
        <v>94.277124319339407</v>
      </c>
      <c r="J90" s="104">
        <f t="shared" si="11"/>
        <v>19.703918982741936</v>
      </c>
      <c r="K90" s="76">
        <f t="shared" si="9"/>
        <v>197.5991380861114</v>
      </c>
      <c r="L90" s="76">
        <f t="shared" si="12"/>
        <v>148.21195158046788</v>
      </c>
      <c r="M90" s="103">
        <f t="shared" si="10"/>
        <v>7.5301527151552454</v>
      </c>
      <c r="N90" s="103">
        <f t="shared" si="13"/>
        <v>235.31727234860142</v>
      </c>
    </row>
    <row r="91" spans="1:14">
      <c r="A91" s="102">
        <v>40413</v>
      </c>
      <c r="B91" t="s">
        <v>164</v>
      </c>
      <c r="C91">
        <v>11.701000000000001</v>
      </c>
      <c r="D91">
        <v>285.53199999999998</v>
      </c>
      <c r="E91">
        <v>30.21</v>
      </c>
      <c r="F91">
        <v>3187</v>
      </c>
      <c r="G91">
        <v>17.100000000000001</v>
      </c>
      <c r="I91" s="103">
        <f t="shared" si="8"/>
        <v>94.442459873327053</v>
      </c>
      <c r="J91" s="104">
        <f t="shared" si="11"/>
        <v>19.738474113525353</v>
      </c>
      <c r="K91" s="76">
        <f t="shared" si="9"/>
        <v>197.94567138566649</v>
      </c>
      <c r="L91" s="76">
        <f t="shared" si="12"/>
        <v>148.47187364850998</v>
      </c>
      <c r="M91" s="103">
        <f t="shared" si="10"/>
        <v>7.5433584846328419</v>
      </c>
      <c r="N91" s="103">
        <f t="shared" si="13"/>
        <v>235.72995264477632</v>
      </c>
    </row>
    <row r="92" spans="1:14">
      <c r="A92" s="102">
        <v>40413</v>
      </c>
      <c r="B92" t="s">
        <v>165</v>
      </c>
      <c r="C92">
        <v>11.868</v>
      </c>
      <c r="D92">
        <v>284.78199999999998</v>
      </c>
      <c r="E92">
        <v>30.24</v>
      </c>
      <c r="F92">
        <v>3186</v>
      </c>
      <c r="G92">
        <v>17.100000000000001</v>
      </c>
      <c r="I92" s="103">
        <f t="shared" si="8"/>
        <v>94.194579582892857</v>
      </c>
      <c r="J92" s="104">
        <f t="shared" si="11"/>
        <v>19.686667132824606</v>
      </c>
      <c r="K92" s="76">
        <f t="shared" si="9"/>
        <v>197.42612932186296</v>
      </c>
      <c r="L92" s="76">
        <f t="shared" si="12"/>
        <v>148.08218397703527</v>
      </c>
      <c r="M92" s="103">
        <f t="shared" si="10"/>
        <v>7.5235596579766106</v>
      </c>
      <c r="N92" s="103">
        <f t="shared" si="13"/>
        <v>235.11123931176908</v>
      </c>
    </row>
    <row r="93" spans="1:14">
      <c r="A93" s="102">
        <v>40413</v>
      </c>
      <c r="B93" t="s">
        <v>166</v>
      </c>
      <c r="C93">
        <v>12.035</v>
      </c>
      <c r="D93">
        <v>285.78199999999998</v>
      </c>
      <c r="E93">
        <v>30.2</v>
      </c>
      <c r="F93">
        <v>3183</v>
      </c>
      <c r="G93">
        <v>17.100000000000001</v>
      </c>
      <c r="I93" s="103">
        <f t="shared" si="8"/>
        <v>94.525250909084235</v>
      </c>
      <c r="J93" s="104">
        <f t="shared" si="11"/>
        <v>19.755777439998603</v>
      </c>
      <c r="K93" s="76">
        <f t="shared" si="9"/>
        <v>198.11919637834086</v>
      </c>
      <c r="L93" s="76">
        <f t="shared" si="12"/>
        <v>148.60202845617442</v>
      </c>
      <c r="M93" s="103">
        <f t="shared" si="10"/>
        <v>7.5499712143612712</v>
      </c>
      <c r="N93" s="103">
        <f t="shared" si="13"/>
        <v>235.93660044878973</v>
      </c>
    </row>
    <row r="94" spans="1:14">
      <c r="A94" s="102">
        <v>40413</v>
      </c>
      <c r="B94" t="s">
        <v>167</v>
      </c>
      <c r="C94">
        <v>12.202</v>
      </c>
      <c r="D94">
        <v>287.03699999999998</v>
      </c>
      <c r="E94">
        <v>30.15</v>
      </c>
      <c r="F94">
        <v>3181</v>
      </c>
      <c r="G94">
        <v>17.100000000000001</v>
      </c>
      <c r="I94" s="103">
        <f t="shared" si="8"/>
        <v>94.940443054979497</v>
      </c>
      <c r="J94" s="104">
        <f t="shared" si="11"/>
        <v>19.842552598490713</v>
      </c>
      <c r="K94" s="76">
        <f t="shared" si="9"/>
        <v>198.98941394979684</v>
      </c>
      <c r="L94" s="76">
        <f t="shared" si="12"/>
        <v>149.25474711585247</v>
      </c>
      <c r="M94" s="103">
        <f t="shared" si="10"/>
        <v>7.5831336626995798</v>
      </c>
      <c r="N94" s="103">
        <f t="shared" si="13"/>
        <v>236.97292695936187</v>
      </c>
    </row>
    <row r="95" spans="1:14">
      <c r="A95" s="102">
        <v>40413</v>
      </c>
      <c r="B95" t="s">
        <v>168</v>
      </c>
      <c r="C95">
        <v>12.369</v>
      </c>
      <c r="D95">
        <v>288.29899999999998</v>
      </c>
      <c r="E95">
        <v>30.1</v>
      </c>
      <c r="F95">
        <v>3176</v>
      </c>
      <c r="G95">
        <v>17.100000000000001</v>
      </c>
      <c r="I95" s="103">
        <f t="shared" si="8"/>
        <v>95.357706899387765</v>
      </c>
      <c r="J95" s="104">
        <f t="shared" si="11"/>
        <v>19.929760741972039</v>
      </c>
      <c r="K95" s="76">
        <f t="shared" si="9"/>
        <v>199.86397367576268</v>
      </c>
      <c r="L95" s="76">
        <f t="shared" si="12"/>
        <v>149.91072266824881</v>
      </c>
      <c r="M95" s="103">
        <f t="shared" si="10"/>
        <v>7.6164615828455542</v>
      </c>
      <c r="N95" s="103">
        <f t="shared" si="13"/>
        <v>238.01442446392358</v>
      </c>
    </row>
    <row r="96" spans="1:14">
      <c r="A96" s="102">
        <v>40413</v>
      </c>
      <c r="B96" t="s">
        <v>169</v>
      </c>
      <c r="C96">
        <v>12.536</v>
      </c>
      <c r="D96">
        <v>286.03300000000002</v>
      </c>
      <c r="E96">
        <v>30.19</v>
      </c>
      <c r="F96">
        <v>3179</v>
      </c>
      <c r="G96">
        <v>17.100000000000001</v>
      </c>
      <c r="I96" s="103">
        <f t="shared" si="8"/>
        <v>94.608124263108166</v>
      </c>
      <c r="J96" s="104">
        <f t="shared" si="11"/>
        <v>19.773097970989607</v>
      </c>
      <c r="K96" s="76">
        <f t="shared" si="9"/>
        <v>198.29289390511275</v>
      </c>
      <c r="L96" s="76">
        <f t="shared" si="12"/>
        <v>148.73231267541198</v>
      </c>
      <c r="M96" s="103">
        <f t="shared" si="10"/>
        <v>7.5565905190581732</v>
      </c>
      <c r="N96" s="103">
        <f t="shared" si="13"/>
        <v>236.14345372056792</v>
      </c>
    </row>
    <row r="97" spans="1:14">
      <c r="A97" s="102">
        <v>40413</v>
      </c>
      <c r="B97" t="s">
        <v>170</v>
      </c>
      <c r="C97">
        <v>12.702999999999999</v>
      </c>
      <c r="D97">
        <v>288.55200000000002</v>
      </c>
      <c r="E97">
        <v>30.09</v>
      </c>
      <c r="F97">
        <v>3167</v>
      </c>
      <c r="G97">
        <v>17.100000000000001</v>
      </c>
      <c r="I97" s="103">
        <f t="shared" si="8"/>
        <v>95.441409488096411</v>
      </c>
      <c r="J97" s="104">
        <f t="shared" si="11"/>
        <v>19.947254583012146</v>
      </c>
      <c r="K97" s="76">
        <f t="shared" si="9"/>
        <v>200.03940922817074</v>
      </c>
      <c r="L97" s="76">
        <f t="shared" si="12"/>
        <v>150.04231051752203</v>
      </c>
      <c r="M97" s="103">
        <f t="shared" si="10"/>
        <v>7.6231471206171033</v>
      </c>
      <c r="N97" s="103">
        <f t="shared" si="13"/>
        <v>238.22334751928449</v>
      </c>
    </row>
    <row r="98" spans="1:14">
      <c r="A98" s="102">
        <v>40413</v>
      </c>
      <c r="B98" t="s">
        <v>171</v>
      </c>
      <c r="C98">
        <v>12.87</v>
      </c>
      <c r="D98">
        <v>290.84100000000001</v>
      </c>
      <c r="E98">
        <v>30</v>
      </c>
      <c r="F98">
        <v>3165</v>
      </c>
      <c r="G98">
        <v>17.100000000000001</v>
      </c>
      <c r="I98" s="103">
        <f t="shared" si="8"/>
        <v>96.19850514914053</v>
      </c>
      <c r="J98" s="104">
        <f t="shared" si="11"/>
        <v>20.105487576170368</v>
      </c>
      <c r="K98" s="76">
        <f t="shared" si="9"/>
        <v>201.62623584333474</v>
      </c>
      <c r="L98" s="76">
        <f t="shared" si="12"/>
        <v>151.2325316476911</v>
      </c>
      <c r="M98" s="103">
        <f t="shared" si="10"/>
        <v>7.6836182687222667</v>
      </c>
      <c r="N98" s="103">
        <f t="shared" si="13"/>
        <v>240.11307089757082</v>
      </c>
    </row>
    <row r="99" spans="1:14">
      <c r="A99" s="102">
        <v>40413</v>
      </c>
      <c r="B99" t="s">
        <v>172</v>
      </c>
      <c r="C99">
        <v>13.037000000000001</v>
      </c>
      <c r="D99">
        <v>288.55200000000002</v>
      </c>
      <c r="E99">
        <v>30.09</v>
      </c>
      <c r="F99">
        <v>3169</v>
      </c>
      <c r="G99">
        <v>17.100000000000001</v>
      </c>
      <c r="I99" s="103">
        <f t="shared" si="8"/>
        <v>95.441409488096411</v>
      </c>
      <c r="J99" s="104">
        <f t="shared" si="11"/>
        <v>19.947254583012146</v>
      </c>
      <c r="K99" s="76">
        <f t="shared" si="9"/>
        <v>200.03940922817074</v>
      </c>
      <c r="L99" s="76">
        <f t="shared" si="12"/>
        <v>150.04231051752203</v>
      </c>
      <c r="M99" s="103">
        <f t="shared" si="10"/>
        <v>7.6231471206171033</v>
      </c>
      <c r="N99" s="103">
        <f t="shared" si="13"/>
        <v>238.22334751928449</v>
      </c>
    </row>
    <row r="100" spans="1:14">
      <c r="A100" s="102">
        <v>40413</v>
      </c>
      <c r="B100" t="s">
        <v>173</v>
      </c>
      <c r="C100">
        <v>13.202999999999999</v>
      </c>
      <c r="D100">
        <v>288.80500000000001</v>
      </c>
      <c r="E100">
        <v>30.08</v>
      </c>
      <c r="F100">
        <v>3173</v>
      </c>
      <c r="G100">
        <v>17.100000000000001</v>
      </c>
      <c r="I100" s="103">
        <f t="shared" si="8"/>
        <v>95.525195609215288</v>
      </c>
      <c r="J100" s="104">
        <f t="shared" si="11"/>
        <v>19.964765882325995</v>
      </c>
      <c r="K100" s="76">
        <f t="shared" si="9"/>
        <v>200.21501985944738</v>
      </c>
      <c r="L100" s="76">
        <f t="shared" si="12"/>
        <v>150.17402968710894</v>
      </c>
      <c r="M100" s="103">
        <f t="shared" si="10"/>
        <v>7.6298393303338372</v>
      </c>
      <c r="N100" s="103">
        <f t="shared" si="13"/>
        <v>238.43247907293241</v>
      </c>
    </row>
    <row r="101" spans="1:14">
      <c r="A101" s="102">
        <v>40413</v>
      </c>
      <c r="B101" t="s">
        <v>174</v>
      </c>
      <c r="C101">
        <v>13.37</v>
      </c>
      <c r="D101">
        <v>289.82100000000003</v>
      </c>
      <c r="E101">
        <v>30.04</v>
      </c>
      <c r="F101">
        <v>3169</v>
      </c>
      <c r="G101">
        <v>17.100000000000001</v>
      </c>
      <c r="I101" s="103">
        <f t="shared" si="8"/>
        <v>95.861177648380675</v>
      </c>
      <c r="J101" s="104">
        <f t="shared" si="11"/>
        <v>20.034986128511559</v>
      </c>
      <c r="K101" s="76">
        <f t="shared" si="9"/>
        <v>200.91921784841679</v>
      </c>
      <c r="L101" s="76">
        <f t="shared" si="12"/>
        <v>150.70222307527399</v>
      </c>
      <c r="M101" s="103">
        <f t="shared" si="10"/>
        <v>7.6566750668153079</v>
      </c>
      <c r="N101" s="103">
        <f t="shared" si="13"/>
        <v>239.27109583797838</v>
      </c>
    </row>
    <row r="102" spans="1:14">
      <c r="A102" s="102">
        <v>40413</v>
      </c>
      <c r="B102" t="s">
        <v>175</v>
      </c>
      <c r="C102">
        <v>13.537000000000001</v>
      </c>
      <c r="D102">
        <v>292.63600000000002</v>
      </c>
      <c r="E102">
        <v>29.93</v>
      </c>
      <c r="F102">
        <v>3165</v>
      </c>
      <c r="G102">
        <v>17.100000000000001</v>
      </c>
      <c r="I102" s="103">
        <f t="shared" si="8"/>
        <v>96.79208747823418</v>
      </c>
      <c r="J102" s="104">
        <f t="shared" si="11"/>
        <v>20.229546282950942</v>
      </c>
      <c r="K102" s="76">
        <f t="shared" si="9"/>
        <v>202.8703484258819</v>
      </c>
      <c r="L102" s="76">
        <f t="shared" si="12"/>
        <v>152.16569540352071</v>
      </c>
      <c r="M102" s="103">
        <f t="shared" si="10"/>
        <v>7.7310291928394719</v>
      </c>
      <c r="N102" s="103">
        <f t="shared" si="13"/>
        <v>241.59466227623349</v>
      </c>
    </row>
    <row r="103" spans="1:14">
      <c r="A103" s="102">
        <v>40413</v>
      </c>
      <c r="B103" t="s">
        <v>176</v>
      </c>
      <c r="C103">
        <v>13.704000000000001</v>
      </c>
      <c r="D103">
        <v>292.89299999999997</v>
      </c>
      <c r="E103">
        <v>29.92</v>
      </c>
      <c r="F103">
        <v>3159</v>
      </c>
      <c r="G103">
        <v>17.100000000000001</v>
      </c>
      <c r="I103" s="103">
        <f t="shared" si="8"/>
        <v>96.877225385899564</v>
      </c>
      <c r="J103" s="104">
        <f t="shared" si="11"/>
        <v>20.247340105653006</v>
      </c>
      <c r="K103" s="76">
        <f t="shared" si="9"/>
        <v>203.04879231982321</v>
      </c>
      <c r="L103" s="76">
        <f t="shared" si="12"/>
        <v>152.29953970074197</v>
      </c>
      <c r="M103" s="103">
        <f t="shared" si="10"/>
        <v>7.7378293731716354</v>
      </c>
      <c r="N103" s="103">
        <f t="shared" si="13"/>
        <v>241.80716791161362</v>
      </c>
    </row>
    <row r="104" spans="1:14">
      <c r="A104" s="102">
        <v>40413</v>
      </c>
      <c r="B104" t="s">
        <v>177</v>
      </c>
      <c r="C104">
        <v>13.871</v>
      </c>
      <c r="D104">
        <v>290.33100000000002</v>
      </c>
      <c r="E104">
        <v>30.02</v>
      </c>
      <c r="F104">
        <v>3156</v>
      </c>
      <c r="G104">
        <v>17.100000000000001</v>
      </c>
      <c r="I104" s="103">
        <f t="shared" si="8"/>
        <v>96.029672767010766</v>
      </c>
      <c r="J104" s="104">
        <f t="shared" si="11"/>
        <v>20.070201608305251</v>
      </c>
      <c r="K104" s="76">
        <f t="shared" si="9"/>
        <v>201.2723734039495</v>
      </c>
      <c r="L104" s="76">
        <f t="shared" si="12"/>
        <v>150.967112257504</v>
      </c>
      <c r="M104" s="103">
        <f t="shared" si="10"/>
        <v>7.6701331987237982</v>
      </c>
      <c r="N104" s="103">
        <f t="shared" si="13"/>
        <v>239.69166246011869</v>
      </c>
    </row>
    <row r="105" spans="1:14">
      <c r="A105" s="102">
        <v>40413</v>
      </c>
      <c r="B105" t="s">
        <v>178</v>
      </c>
      <c r="C105">
        <v>14.038</v>
      </c>
      <c r="D105">
        <v>293.66699999999997</v>
      </c>
      <c r="E105">
        <v>29.89</v>
      </c>
      <c r="F105">
        <v>3152</v>
      </c>
      <c r="G105">
        <v>17.100000000000001</v>
      </c>
      <c r="I105" s="103">
        <f t="shared" si="8"/>
        <v>97.133152265203591</v>
      </c>
      <c r="J105" s="104">
        <f t="shared" si="11"/>
        <v>20.300828823427548</v>
      </c>
      <c r="K105" s="76">
        <f t="shared" si="9"/>
        <v>203.58519954616423</v>
      </c>
      <c r="L105" s="76">
        <f t="shared" si="12"/>
        <v>152.7018793193653</v>
      </c>
      <c r="M105" s="103">
        <f t="shared" si="10"/>
        <v>7.7582709012622102</v>
      </c>
      <c r="N105" s="103">
        <f t="shared" si="13"/>
        <v>242.44596566444406</v>
      </c>
    </row>
    <row r="106" spans="1:14">
      <c r="A106" s="102">
        <v>40413</v>
      </c>
      <c r="B106" t="s">
        <v>179</v>
      </c>
      <c r="C106">
        <v>14.205</v>
      </c>
      <c r="D106">
        <v>292.89299999999997</v>
      </c>
      <c r="E106">
        <v>29.92</v>
      </c>
      <c r="F106">
        <v>3154</v>
      </c>
      <c r="G106">
        <v>17.100000000000001</v>
      </c>
      <c r="I106" s="103">
        <f t="shared" si="8"/>
        <v>96.877225385899564</v>
      </c>
      <c r="J106" s="104">
        <f t="shared" si="11"/>
        <v>20.247340105653006</v>
      </c>
      <c r="K106" s="76">
        <f t="shared" si="9"/>
        <v>203.04879231982321</v>
      </c>
      <c r="L106" s="76">
        <f t="shared" si="12"/>
        <v>152.29953970074197</v>
      </c>
      <c r="M106" s="103">
        <f t="shared" si="10"/>
        <v>7.7378293731716354</v>
      </c>
      <c r="N106" s="103">
        <f t="shared" si="13"/>
        <v>241.80716791161362</v>
      </c>
    </row>
    <row r="107" spans="1:14">
      <c r="A107" s="102">
        <v>40413</v>
      </c>
      <c r="B107" t="s">
        <v>180</v>
      </c>
      <c r="C107">
        <v>14.372</v>
      </c>
      <c r="D107">
        <v>289.82100000000003</v>
      </c>
      <c r="E107">
        <v>30.04</v>
      </c>
      <c r="F107">
        <v>3154</v>
      </c>
      <c r="G107">
        <v>17.100000000000001</v>
      </c>
      <c r="I107" s="103">
        <f t="shared" ref="I107:I122" si="14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SQRT((POWER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WER(($H$13+($B$15*(G107-$E$8))),2))*((TAN(E107*PI()/180))/(TAN(($B$7+($B$14*(G107-$E$7)))*PI()/180))-1))))/(2*((TAN(E107*PI()/180))/(TAN(($B$7+($B$14*(G107-$E$7)))*PI()/180))*1/$B$16*POWER(($H$13+($B$15*(G107-$E$8))),2)))</f>
        <v>95.861177648380675</v>
      </c>
      <c r="J107" s="104">
        <f t="shared" si="11"/>
        <v>20.034986128511559</v>
      </c>
      <c r="K107" s="76">
        <f t="shared" ref="K107:K122" si="15">($B$9-EXP(52.57-6690.9/(273.15+G107)-4.681*LN(273.15+G107)))*I107/100*0.2095</f>
        <v>200.91921784841679</v>
      </c>
      <c r="L107" s="76">
        <f t="shared" si="12"/>
        <v>150.70222307527399</v>
      </c>
      <c r="M107" s="103">
        <f t="shared" ref="M107:M122" si="16">(($B$9-EXP(52.57-6690.9/(273.15+G107)-4.681*LN(273.15+G107)))/1013)*I107/100*0.2095*((49-1.335*G107+0.02759*POWER(G107,2)-0.0003235*POWER(G107,3)+0.000001614*POWER(G107,4))
-($J$16*(5.516*10^-1-1.759*10^-2*G107+2.253*10^-4*POWER(G107,2)-2.654*10^-7*POWER(G107,3)+5.363*10^-8*POWER(G107,4))))*32/22.414</f>
        <v>7.6566750668153079</v>
      </c>
      <c r="N107" s="103">
        <f t="shared" si="13"/>
        <v>239.27109583797838</v>
      </c>
    </row>
    <row r="108" spans="1:14">
      <c r="A108" s="102">
        <v>40413</v>
      </c>
      <c r="B108" t="s">
        <v>181</v>
      </c>
      <c r="C108">
        <v>14.539</v>
      </c>
      <c r="D108">
        <v>291.09699999999998</v>
      </c>
      <c r="E108">
        <v>29.99</v>
      </c>
      <c r="F108">
        <v>3152</v>
      </c>
      <c r="G108">
        <v>17.100000000000001</v>
      </c>
      <c r="I108" s="103">
        <f t="shared" si="14"/>
        <v>96.283048095649647</v>
      </c>
      <c r="J108" s="104">
        <f t="shared" si="11"/>
        <v>20.123157051990773</v>
      </c>
      <c r="K108" s="76">
        <f t="shared" si="15"/>
        <v>201.80343273475535</v>
      </c>
      <c r="L108" s="76">
        <f t="shared" si="12"/>
        <v>151.36544061351864</v>
      </c>
      <c r="M108" s="103">
        <f t="shared" si="16"/>
        <v>7.6903709279998917</v>
      </c>
      <c r="N108" s="103">
        <f t="shared" si="13"/>
        <v>240.32409149999663</v>
      </c>
    </row>
    <row r="109" spans="1:14">
      <c r="A109" s="102">
        <v>40413</v>
      </c>
      <c r="B109" t="s">
        <v>182</v>
      </c>
      <c r="C109">
        <v>14.706</v>
      </c>
      <c r="D109">
        <v>290.33100000000002</v>
      </c>
      <c r="E109">
        <v>30.02</v>
      </c>
      <c r="F109">
        <v>3146</v>
      </c>
      <c r="G109">
        <v>17.100000000000001</v>
      </c>
      <c r="I109" s="103">
        <f t="shared" si="14"/>
        <v>96.029672767010766</v>
      </c>
      <c r="J109" s="104">
        <f t="shared" si="11"/>
        <v>20.070201608305251</v>
      </c>
      <c r="K109" s="76">
        <f t="shared" si="15"/>
        <v>201.2723734039495</v>
      </c>
      <c r="L109" s="76">
        <f t="shared" si="12"/>
        <v>150.967112257504</v>
      </c>
      <c r="M109" s="103">
        <f t="shared" si="16"/>
        <v>7.6701331987237982</v>
      </c>
      <c r="N109" s="103">
        <f t="shared" si="13"/>
        <v>239.69166246011869</v>
      </c>
    </row>
    <row r="110" spans="1:14">
      <c r="A110" s="102">
        <v>40413</v>
      </c>
      <c r="B110" t="s">
        <v>183</v>
      </c>
      <c r="C110">
        <v>14.872999999999999</v>
      </c>
      <c r="D110">
        <v>295.74099999999999</v>
      </c>
      <c r="E110">
        <v>29.81</v>
      </c>
      <c r="F110">
        <v>3145</v>
      </c>
      <c r="G110">
        <v>17.100000000000001</v>
      </c>
      <c r="I110" s="103">
        <f t="shared" si="14"/>
        <v>97.819407302852213</v>
      </c>
      <c r="J110" s="104">
        <f t="shared" si="11"/>
        <v>20.444256126296111</v>
      </c>
      <c r="K110" s="76">
        <f t="shared" si="15"/>
        <v>205.02354850860499</v>
      </c>
      <c r="L110" s="76">
        <f t="shared" si="12"/>
        <v>153.78073274373696</v>
      </c>
      <c r="M110" s="103">
        <f t="shared" si="16"/>
        <v>7.8130838293436273</v>
      </c>
      <c r="N110" s="103">
        <f t="shared" si="13"/>
        <v>244.15886966698835</v>
      </c>
    </row>
    <row r="111" spans="1:14">
      <c r="A111" s="102">
        <v>40413</v>
      </c>
      <c r="B111" t="s">
        <v>184</v>
      </c>
      <c r="C111">
        <v>15.039</v>
      </c>
      <c r="D111">
        <v>292.12200000000001</v>
      </c>
      <c r="E111">
        <v>29.95</v>
      </c>
      <c r="F111">
        <v>3146</v>
      </c>
      <c r="G111">
        <v>17.100000000000001</v>
      </c>
      <c r="I111" s="103">
        <f t="shared" si="14"/>
        <v>96.622067555686684</v>
      </c>
      <c r="J111" s="104">
        <f t="shared" si="11"/>
        <v>20.194012119138517</v>
      </c>
      <c r="K111" s="76">
        <f t="shared" si="15"/>
        <v>202.51399697376235</v>
      </c>
      <c r="L111" s="76">
        <f t="shared" si="12"/>
        <v>151.89840909509485</v>
      </c>
      <c r="M111" s="103">
        <f t="shared" si="16"/>
        <v>7.7174492709799045</v>
      </c>
      <c r="N111" s="103">
        <f t="shared" si="13"/>
        <v>241.17028971812201</v>
      </c>
    </row>
    <row r="112" spans="1:14">
      <c r="A112" s="102">
        <v>40413</v>
      </c>
      <c r="B112" t="s">
        <v>185</v>
      </c>
      <c r="C112">
        <v>15.206</v>
      </c>
      <c r="D112">
        <v>295.48099999999999</v>
      </c>
      <c r="E112">
        <v>29.82</v>
      </c>
      <c r="F112">
        <v>3143</v>
      </c>
      <c r="G112">
        <v>17.100000000000001</v>
      </c>
      <c r="I112" s="103">
        <f t="shared" si="14"/>
        <v>97.733323128496849</v>
      </c>
      <c r="J112" s="104">
        <f t="shared" si="11"/>
        <v>20.426264533855839</v>
      </c>
      <c r="K112" s="76">
        <f t="shared" si="15"/>
        <v>204.84312129703818</v>
      </c>
      <c r="L112" s="76">
        <f t="shared" si="12"/>
        <v>153.64540083184934</v>
      </c>
      <c r="M112" s="103">
        <f t="shared" si="16"/>
        <v>7.8062080682941248</v>
      </c>
      <c r="N112" s="103">
        <f t="shared" si="13"/>
        <v>243.94400213419141</v>
      </c>
    </row>
    <row r="113" spans="1:14">
      <c r="A113" s="102">
        <v>40413</v>
      </c>
      <c r="B113" t="s">
        <v>186</v>
      </c>
      <c r="C113">
        <v>15.372999999999999</v>
      </c>
      <c r="D113">
        <v>294.96100000000001</v>
      </c>
      <c r="E113">
        <v>29.84</v>
      </c>
      <c r="F113">
        <v>3136</v>
      </c>
      <c r="G113">
        <v>17.100000000000001</v>
      </c>
      <c r="I113" s="103">
        <f t="shared" si="14"/>
        <v>97.561414467953639</v>
      </c>
      <c r="J113" s="104">
        <f t="shared" si="11"/>
        <v>20.390335623802308</v>
      </c>
      <c r="K113" s="76">
        <f t="shared" si="15"/>
        <v>204.48281116456306</v>
      </c>
      <c r="L113" s="76">
        <f t="shared" si="12"/>
        <v>153.37514526076944</v>
      </c>
      <c r="M113" s="103">
        <f t="shared" si="16"/>
        <v>7.7924772881468289</v>
      </c>
      <c r="N113" s="103">
        <f t="shared" si="13"/>
        <v>243.5149152545884</v>
      </c>
    </row>
    <row r="114" spans="1:14">
      <c r="A114" s="102">
        <v>40413</v>
      </c>
      <c r="B114" t="s">
        <v>187</v>
      </c>
      <c r="C114">
        <v>15.54</v>
      </c>
      <c r="D114">
        <v>294.18400000000003</v>
      </c>
      <c r="E114">
        <v>29.87</v>
      </c>
      <c r="F114">
        <v>3136</v>
      </c>
      <c r="G114">
        <v>17.100000000000001</v>
      </c>
      <c r="I114" s="103">
        <f t="shared" si="14"/>
        <v>97.304198960813437</v>
      </c>
      <c r="J114" s="104">
        <f t="shared" si="11"/>
        <v>20.336577582810008</v>
      </c>
      <c r="K114" s="76">
        <f t="shared" si="15"/>
        <v>203.94370305238593</v>
      </c>
      <c r="L114" s="76">
        <f t="shared" si="12"/>
        <v>152.9707798055729</v>
      </c>
      <c r="M114" s="103">
        <f t="shared" si="16"/>
        <v>7.7719328340869955</v>
      </c>
      <c r="N114" s="103">
        <f t="shared" si="13"/>
        <v>242.8729010652186</v>
      </c>
    </row>
    <row r="115" spans="1:14">
      <c r="A115" s="102">
        <v>40413</v>
      </c>
      <c r="B115" t="s">
        <v>188</v>
      </c>
      <c r="C115">
        <v>15.707000000000001</v>
      </c>
      <c r="D115">
        <v>295.221</v>
      </c>
      <c r="E115">
        <v>29.83</v>
      </c>
      <c r="F115">
        <v>3147</v>
      </c>
      <c r="G115">
        <v>17.100000000000001</v>
      </c>
      <c r="I115" s="103">
        <f t="shared" si="14"/>
        <v>97.64732555551808</v>
      </c>
      <c r="J115" s="104">
        <f t="shared" si="11"/>
        <v>20.408291041103279</v>
      </c>
      <c r="K115" s="76">
        <f t="shared" si="15"/>
        <v>204.66287559670752</v>
      </c>
      <c r="L115" s="76">
        <f t="shared" si="12"/>
        <v>153.51020506496116</v>
      </c>
      <c r="M115" s="103">
        <f t="shared" si="16"/>
        <v>7.7993392243159265</v>
      </c>
      <c r="N115" s="103">
        <f t="shared" si="13"/>
        <v>243.72935075987272</v>
      </c>
    </row>
    <row r="116" spans="1:14">
      <c r="A116" s="102">
        <v>40413</v>
      </c>
      <c r="B116" t="s">
        <v>189</v>
      </c>
      <c r="C116">
        <v>15.874000000000001</v>
      </c>
      <c r="D116">
        <v>292.63600000000002</v>
      </c>
      <c r="E116">
        <v>29.93</v>
      </c>
      <c r="F116">
        <v>3147</v>
      </c>
      <c r="G116">
        <v>17.100000000000001</v>
      </c>
      <c r="I116" s="103">
        <f t="shared" si="14"/>
        <v>96.79208747823418</v>
      </c>
      <c r="J116" s="104">
        <f t="shared" si="11"/>
        <v>20.229546282950942</v>
      </c>
      <c r="K116" s="76">
        <f t="shared" si="15"/>
        <v>202.8703484258819</v>
      </c>
      <c r="L116" s="76">
        <f t="shared" si="12"/>
        <v>152.16569540352071</v>
      </c>
      <c r="M116" s="103">
        <f t="shared" si="16"/>
        <v>7.7310291928394719</v>
      </c>
      <c r="N116" s="103">
        <f t="shared" si="13"/>
        <v>241.59466227623349</v>
      </c>
    </row>
    <row r="117" spans="1:14">
      <c r="A117" s="102">
        <v>40413</v>
      </c>
      <c r="B117" t="s">
        <v>190</v>
      </c>
      <c r="C117">
        <v>16.041</v>
      </c>
      <c r="D117">
        <v>293.40899999999999</v>
      </c>
      <c r="E117">
        <v>29.9</v>
      </c>
      <c r="F117">
        <v>3141</v>
      </c>
      <c r="G117">
        <v>17.100000000000001</v>
      </c>
      <c r="I117" s="103">
        <f t="shared" si="14"/>
        <v>97.04775766493529</v>
      </c>
      <c r="J117" s="104">
        <f t="shared" si="11"/>
        <v>20.282981351971475</v>
      </c>
      <c r="K117" s="76">
        <f t="shared" si="15"/>
        <v>203.40621764008628</v>
      </c>
      <c r="L117" s="76">
        <f t="shared" si="12"/>
        <v>152.5676314787404</v>
      </c>
      <c r="M117" s="103">
        <f t="shared" si="16"/>
        <v>7.7514502182416729</v>
      </c>
      <c r="N117" s="103">
        <f t="shared" si="13"/>
        <v>242.23281932005227</v>
      </c>
    </row>
    <row r="118" spans="1:14">
      <c r="A118" s="102">
        <v>40413</v>
      </c>
      <c r="B118" t="s">
        <v>191</v>
      </c>
      <c r="C118">
        <v>16.207999999999998</v>
      </c>
      <c r="D118">
        <v>292.89299999999997</v>
      </c>
      <c r="E118">
        <v>29.92</v>
      </c>
      <c r="F118">
        <v>3145</v>
      </c>
      <c r="G118">
        <v>17.100000000000001</v>
      </c>
      <c r="I118" s="103">
        <f t="shared" si="14"/>
        <v>96.877225385899564</v>
      </c>
      <c r="J118" s="104">
        <f t="shared" si="11"/>
        <v>20.247340105653006</v>
      </c>
      <c r="K118" s="76">
        <f t="shared" si="15"/>
        <v>203.04879231982321</v>
      </c>
      <c r="L118" s="76">
        <f t="shared" si="12"/>
        <v>152.29953970074197</v>
      </c>
      <c r="M118" s="103">
        <f t="shared" si="16"/>
        <v>7.7378293731716354</v>
      </c>
      <c r="N118" s="103">
        <f t="shared" si="13"/>
        <v>241.80716791161362</v>
      </c>
    </row>
    <row r="119" spans="1:14">
      <c r="A119" s="102">
        <v>40413</v>
      </c>
      <c r="B119" t="s">
        <v>192</v>
      </c>
      <c r="C119">
        <v>16.375</v>
      </c>
      <c r="D119">
        <v>291.86500000000001</v>
      </c>
      <c r="E119">
        <v>29.96</v>
      </c>
      <c r="F119">
        <v>3159</v>
      </c>
      <c r="G119">
        <v>17.100000000000001</v>
      </c>
      <c r="I119" s="103">
        <f t="shared" si="14"/>
        <v>96.537185312964482</v>
      </c>
      <c r="J119" s="104">
        <f t="shared" si="11"/>
        <v>20.176271730409574</v>
      </c>
      <c r="K119" s="76">
        <f t="shared" si="15"/>
        <v>202.33608893804507</v>
      </c>
      <c r="L119" s="76">
        <f t="shared" si="12"/>
        <v>151.76496672570548</v>
      </c>
      <c r="M119" s="103">
        <f t="shared" si="16"/>
        <v>7.7106695112543324</v>
      </c>
      <c r="N119" s="103">
        <f t="shared" si="13"/>
        <v>240.95842222669788</v>
      </c>
    </row>
    <row r="120" spans="1:14">
      <c r="A120" s="102">
        <v>40413</v>
      </c>
      <c r="B120" t="s">
        <v>193</v>
      </c>
      <c r="C120">
        <v>16.542000000000002</v>
      </c>
      <c r="D120">
        <v>288.80500000000001</v>
      </c>
      <c r="E120">
        <v>30.08</v>
      </c>
      <c r="F120">
        <v>3158</v>
      </c>
      <c r="G120">
        <v>17.100000000000001</v>
      </c>
      <c r="I120" s="103">
        <f t="shared" si="14"/>
        <v>95.525195609215288</v>
      </c>
      <c r="J120" s="104">
        <f t="shared" si="11"/>
        <v>19.964765882325995</v>
      </c>
      <c r="K120" s="76">
        <f t="shared" si="15"/>
        <v>200.21501985944738</v>
      </c>
      <c r="L120" s="76">
        <f t="shared" si="12"/>
        <v>150.17402968710894</v>
      </c>
      <c r="M120" s="103">
        <f t="shared" si="16"/>
        <v>7.6298393303338372</v>
      </c>
      <c r="N120" s="103">
        <f t="shared" si="13"/>
        <v>238.43247907293241</v>
      </c>
    </row>
    <row r="121" spans="1:14">
      <c r="A121" s="102">
        <v>40413</v>
      </c>
      <c r="B121" t="s">
        <v>194</v>
      </c>
      <c r="C121">
        <v>16.709</v>
      </c>
      <c r="D121">
        <v>290.84100000000001</v>
      </c>
      <c r="E121">
        <v>30</v>
      </c>
      <c r="F121">
        <v>3159</v>
      </c>
      <c r="G121">
        <v>17.100000000000001</v>
      </c>
      <c r="I121" s="103">
        <f t="shared" si="14"/>
        <v>96.19850514914053</v>
      </c>
      <c r="J121" s="104">
        <f t="shared" si="11"/>
        <v>20.105487576170368</v>
      </c>
      <c r="K121" s="76">
        <f t="shared" si="15"/>
        <v>201.62623584333474</v>
      </c>
      <c r="L121" s="76">
        <f t="shared" si="12"/>
        <v>151.2325316476911</v>
      </c>
      <c r="M121" s="103">
        <f t="shared" si="16"/>
        <v>7.6836182687222667</v>
      </c>
      <c r="N121" s="103">
        <f t="shared" si="13"/>
        <v>240.11307089757082</v>
      </c>
    </row>
    <row r="122" spans="1:14">
      <c r="A122" s="102">
        <v>40413</v>
      </c>
      <c r="B122" t="s">
        <v>195</v>
      </c>
      <c r="C122">
        <v>16.875</v>
      </c>
      <c r="D122">
        <v>290.58600000000001</v>
      </c>
      <c r="E122">
        <v>30.01</v>
      </c>
      <c r="F122">
        <v>3166</v>
      </c>
      <c r="G122">
        <v>17.100000000000001</v>
      </c>
      <c r="I122" s="103">
        <f t="shared" si="14"/>
        <v>96.114046743855184</v>
      </c>
      <c r="J122" s="104">
        <f t="shared" si="11"/>
        <v>20.087835769465734</v>
      </c>
      <c r="K122" s="76">
        <f t="shared" si="15"/>
        <v>201.44921614519478</v>
      </c>
      <c r="L122" s="76">
        <f t="shared" si="12"/>
        <v>151.09975558812107</v>
      </c>
      <c r="M122" s="103">
        <f t="shared" si="16"/>
        <v>7.6768723619663186</v>
      </c>
      <c r="N122" s="103">
        <f t="shared" si="13"/>
        <v>239.90226131144746</v>
      </c>
    </row>
    <row r="123" spans="1:14">
      <c r="A123" s="102">
        <v>40413</v>
      </c>
      <c r="B123" t="s">
        <v>196</v>
      </c>
      <c r="C123">
        <v>17.042000000000002</v>
      </c>
      <c r="D123">
        <v>288.04599999999999</v>
      </c>
      <c r="E123">
        <v>30.11</v>
      </c>
      <c r="F123">
        <v>3170</v>
      </c>
      <c r="G123">
        <v>17.100000000000001</v>
      </c>
      <c r="I123" s="103">
        <f t="shared" ref="I123:I142" si="17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SQRT((POWER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WER(($H$13+($B$15*(G123-$E$8))),2))*((TAN(E123*PI()/180))/(TAN(($B$7+($B$14*(G123-$E$7)))*PI()/180))-1))))/(2*((TAN(E123*PI()/180))/(TAN(($B$7+($B$14*(G123-$E$7)))*PI()/180))*1/$B$16*POWER(($H$13+($B$15*(G123-$E$8))),2)))</f>
        <v>95.274087731860746</v>
      </c>
      <c r="J123" s="104">
        <f t="shared" si="11"/>
        <v>19.912284335958894</v>
      </c>
      <c r="K123" s="76">
        <f t="shared" ref="K123:K142" si="18">($B$9-EXP(52.57-6690.9/(273.15+G123)-4.681*LN(273.15+G123)))*I123/100*0.2095</f>
        <v>199.68871296909489</v>
      </c>
      <c r="L123" s="76">
        <f t="shared" si="12"/>
        <v>149.77926596442813</v>
      </c>
      <c r="M123" s="103">
        <f t="shared" ref="M123:M142" si="19">(($B$9-EXP(52.57-6690.9/(273.15+G123)-4.681*LN(273.15+G123)))/1013)*I123/100*0.2095*((49-1.335*G123+0.02759*POWER(G123,2)-0.0003235*POWER(G123,3)+0.000001614*POWER(G123,4))
-($J$16*(5.516*10^-1-1.759*10^-2*G123+2.253*10^-4*POWER(G123,2)-2.654*10^-7*POWER(G123,3)+5.363*10^-8*POWER(G123,4))))*32/22.414</f>
        <v>7.6097827081350813</v>
      </c>
      <c r="N123" s="103">
        <f t="shared" si="13"/>
        <v>237.8057096292213</v>
      </c>
    </row>
    <row r="124" spans="1:14">
      <c r="A124" s="102">
        <v>40413</v>
      </c>
      <c r="B124" t="s">
        <v>197</v>
      </c>
      <c r="C124">
        <v>17.209</v>
      </c>
      <c r="D124">
        <v>289.05900000000003</v>
      </c>
      <c r="E124">
        <v>30.07</v>
      </c>
      <c r="F124">
        <v>3175</v>
      </c>
      <c r="G124">
        <v>17.100000000000001</v>
      </c>
      <c r="I124" s="103">
        <f t="shared" si="17"/>
        <v>95.609065374144819</v>
      </c>
      <c r="J124" s="104">
        <f t="shared" si="11"/>
        <v>19.982294663196267</v>
      </c>
      <c r="K124" s="76">
        <f t="shared" si="18"/>
        <v>200.39080580308124</v>
      </c>
      <c r="L124" s="76">
        <f t="shared" si="12"/>
        <v>150.30588035214086</v>
      </c>
      <c r="M124" s="103">
        <f t="shared" si="19"/>
        <v>7.6365382208935912</v>
      </c>
      <c r="N124" s="103">
        <f t="shared" si="13"/>
        <v>238.64181940292474</v>
      </c>
    </row>
    <row r="125" spans="1:14">
      <c r="A125" s="102">
        <v>40413</v>
      </c>
      <c r="B125" t="s">
        <v>198</v>
      </c>
      <c r="C125">
        <v>17.376000000000001</v>
      </c>
      <c r="D125">
        <v>287.541</v>
      </c>
      <c r="E125">
        <v>30.13</v>
      </c>
      <c r="F125">
        <v>3173</v>
      </c>
      <c r="G125">
        <v>17.100000000000001</v>
      </c>
      <c r="I125" s="103">
        <f t="shared" si="17"/>
        <v>95.107099216291786</v>
      </c>
      <c r="J125" s="104">
        <f t="shared" si="11"/>
        <v>19.87738373620498</v>
      </c>
      <c r="K125" s="76">
        <f t="shared" si="18"/>
        <v>199.33871516225747</v>
      </c>
      <c r="L125" s="76">
        <f t="shared" si="12"/>
        <v>149.51674529504317</v>
      </c>
      <c r="M125" s="103">
        <f t="shared" si="19"/>
        <v>7.5964449124291793</v>
      </c>
      <c r="N125" s="103">
        <f t="shared" si="13"/>
        <v>237.38890351341186</v>
      </c>
    </row>
    <row r="126" spans="1:14">
      <c r="A126" s="102">
        <v>40413</v>
      </c>
      <c r="B126" t="s">
        <v>199</v>
      </c>
      <c r="C126">
        <v>17.542999999999999</v>
      </c>
      <c r="D126">
        <v>285.78199999999998</v>
      </c>
      <c r="E126">
        <v>30.2</v>
      </c>
      <c r="F126">
        <v>3181</v>
      </c>
      <c r="G126">
        <v>17.100000000000001</v>
      </c>
      <c r="I126" s="103">
        <f t="shared" si="17"/>
        <v>94.525250909084235</v>
      </c>
      <c r="J126" s="104">
        <f t="shared" si="11"/>
        <v>19.755777439998603</v>
      </c>
      <c r="K126" s="76">
        <f t="shared" si="18"/>
        <v>198.11919637834086</v>
      </c>
      <c r="L126" s="76">
        <f t="shared" si="12"/>
        <v>148.60202845617442</v>
      </c>
      <c r="M126" s="103">
        <f t="shared" si="19"/>
        <v>7.5499712143612712</v>
      </c>
      <c r="N126" s="103">
        <f t="shared" si="13"/>
        <v>235.93660044878973</v>
      </c>
    </row>
    <row r="127" spans="1:14">
      <c r="A127" s="102">
        <v>40413</v>
      </c>
      <c r="B127" t="s">
        <v>200</v>
      </c>
      <c r="C127">
        <v>17.71</v>
      </c>
      <c r="D127">
        <v>287.541</v>
      </c>
      <c r="E127">
        <v>30.13</v>
      </c>
      <c r="F127">
        <v>3175</v>
      </c>
      <c r="G127">
        <v>17.100000000000001</v>
      </c>
      <c r="I127" s="103">
        <f t="shared" si="17"/>
        <v>95.107099216291786</v>
      </c>
      <c r="J127" s="104">
        <f t="shared" si="11"/>
        <v>19.87738373620498</v>
      </c>
      <c r="K127" s="76">
        <f t="shared" si="18"/>
        <v>199.33871516225747</v>
      </c>
      <c r="L127" s="76">
        <f t="shared" si="12"/>
        <v>149.51674529504317</v>
      </c>
      <c r="M127" s="103">
        <f t="shared" si="19"/>
        <v>7.5964449124291793</v>
      </c>
      <c r="N127" s="103">
        <f t="shared" si="13"/>
        <v>237.38890351341186</v>
      </c>
    </row>
    <row r="128" spans="1:14">
      <c r="A128" s="102">
        <v>40413</v>
      </c>
      <c r="B128" t="s">
        <v>201</v>
      </c>
      <c r="C128">
        <v>17.876999999999999</v>
      </c>
      <c r="D128">
        <v>289.31299999999999</v>
      </c>
      <c r="E128">
        <v>30.06</v>
      </c>
      <c r="F128">
        <v>3179</v>
      </c>
      <c r="G128">
        <v>17.100000000000001</v>
      </c>
      <c r="I128" s="103">
        <f t="shared" si="17"/>
        <v>95.693018894457325</v>
      </c>
      <c r="J128" s="104">
        <f t="shared" si="11"/>
        <v>19.999840948941582</v>
      </c>
      <c r="K128" s="76">
        <f t="shared" si="18"/>
        <v>200.5667672929211</v>
      </c>
      <c r="L128" s="76">
        <f t="shared" si="12"/>
        <v>150.43786268801929</v>
      </c>
      <c r="M128" s="103">
        <f t="shared" si="19"/>
        <v>7.6432438012079276</v>
      </c>
      <c r="N128" s="103">
        <f t="shared" si="13"/>
        <v>238.85136878774773</v>
      </c>
    </row>
    <row r="129" spans="1:14">
      <c r="A129" s="102">
        <v>40413</v>
      </c>
      <c r="B129" t="s">
        <v>202</v>
      </c>
      <c r="C129">
        <v>18.027000000000001</v>
      </c>
      <c r="D129">
        <v>286.28300000000002</v>
      </c>
      <c r="E129">
        <v>30.18</v>
      </c>
      <c r="F129">
        <v>3181</v>
      </c>
      <c r="G129">
        <v>17.100000000000001</v>
      </c>
      <c r="I129" s="103">
        <f t="shared" si="17"/>
        <v>94.691080044927688</v>
      </c>
      <c r="J129" s="104">
        <f t="shared" si="11"/>
        <v>19.790435729389884</v>
      </c>
      <c r="K129" s="76">
        <f t="shared" si="18"/>
        <v>198.46676419554791</v>
      </c>
      <c r="L129" s="76">
        <f t="shared" si="12"/>
        <v>148.86272647841159</v>
      </c>
      <c r="M129" s="103">
        <f t="shared" si="19"/>
        <v>7.5632164074718906</v>
      </c>
      <c r="N129" s="103">
        <f t="shared" si="13"/>
        <v>236.35051273349657</v>
      </c>
    </row>
    <row r="130" spans="1:14">
      <c r="A130" s="102">
        <v>40413</v>
      </c>
      <c r="B130" t="s">
        <v>203</v>
      </c>
      <c r="C130">
        <v>18.193999999999999</v>
      </c>
      <c r="D130">
        <v>290.07600000000002</v>
      </c>
      <c r="E130">
        <v>30.03</v>
      </c>
      <c r="F130">
        <v>3172</v>
      </c>
      <c r="G130">
        <v>17.100000000000001</v>
      </c>
      <c r="I130" s="103">
        <f t="shared" si="17"/>
        <v>95.945383105997763</v>
      </c>
      <c r="J130" s="104">
        <f t="shared" si="11"/>
        <v>20.05258506915353</v>
      </c>
      <c r="K130" s="76">
        <f t="shared" si="18"/>
        <v>201.09570738357615</v>
      </c>
      <c r="L130" s="76">
        <f t="shared" si="12"/>
        <v>150.8346014788078</v>
      </c>
      <c r="M130" s="103">
        <f t="shared" si="19"/>
        <v>7.6634007700002966</v>
      </c>
      <c r="N130" s="103">
        <f t="shared" si="13"/>
        <v>239.48127406250927</v>
      </c>
    </row>
    <row r="131" spans="1:14">
      <c r="A131" s="102">
        <v>40413</v>
      </c>
      <c r="B131" t="s">
        <v>204</v>
      </c>
      <c r="C131">
        <v>18.361000000000001</v>
      </c>
      <c r="D131">
        <v>289.31299999999999</v>
      </c>
      <c r="E131">
        <v>30.06</v>
      </c>
      <c r="F131">
        <v>3171</v>
      </c>
      <c r="G131">
        <v>17.100000000000001</v>
      </c>
      <c r="I131" s="103">
        <f t="shared" si="17"/>
        <v>95.693018894457325</v>
      </c>
      <c r="J131" s="104">
        <f t="shared" si="11"/>
        <v>19.999840948941582</v>
      </c>
      <c r="K131" s="76">
        <f t="shared" si="18"/>
        <v>200.5667672929211</v>
      </c>
      <c r="L131" s="76">
        <f t="shared" si="12"/>
        <v>150.43786268801929</v>
      </c>
      <c r="M131" s="103">
        <f t="shared" si="19"/>
        <v>7.6432438012079276</v>
      </c>
      <c r="N131" s="103">
        <f t="shared" si="13"/>
        <v>238.85136878774773</v>
      </c>
    </row>
    <row r="132" spans="1:14">
      <c r="A132" s="102">
        <v>40413</v>
      </c>
      <c r="B132" t="s">
        <v>205</v>
      </c>
      <c r="C132">
        <v>18.527999999999999</v>
      </c>
      <c r="D132">
        <v>289.82100000000003</v>
      </c>
      <c r="E132">
        <v>30.04</v>
      </c>
      <c r="F132">
        <v>3168</v>
      </c>
      <c r="G132">
        <v>17.100000000000001</v>
      </c>
      <c r="I132" s="103">
        <f t="shared" si="17"/>
        <v>95.861177648380675</v>
      </c>
      <c r="J132" s="104">
        <f t="shared" si="11"/>
        <v>20.034986128511559</v>
      </c>
      <c r="K132" s="76">
        <f t="shared" si="18"/>
        <v>200.91921784841679</v>
      </c>
      <c r="L132" s="76">
        <f t="shared" si="12"/>
        <v>150.70222307527399</v>
      </c>
      <c r="M132" s="103">
        <f t="shared" si="19"/>
        <v>7.6566750668153079</v>
      </c>
      <c r="N132" s="103">
        <f t="shared" si="13"/>
        <v>239.27109583797838</v>
      </c>
    </row>
    <row r="133" spans="1:14">
      <c r="A133" s="102">
        <v>40413</v>
      </c>
      <c r="B133" t="s">
        <v>206</v>
      </c>
      <c r="C133">
        <v>18.695</v>
      </c>
      <c r="D133">
        <v>291.60899999999998</v>
      </c>
      <c r="E133">
        <v>29.97</v>
      </c>
      <c r="F133">
        <v>3166</v>
      </c>
      <c r="G133">
        <v>17.100000000000001</v>
      </c>
      <c r="I133" s="103">
        <f t="shared" si="17"/>
        <v>96.4523880643426</v>
      </c>
      <c r="J133" s="104">
        <f t="shared" si="11"/>
        <v>20.158549105447602</v>
      </c>
      <c r="K133" s="76">
        <f t="shared" si="18"/>
        <v>202.15835904481031</v>
      </c>
      <c r="L133" s="76">
        <f t="shared" si="12"/>
        <v>151.63165797453556</v>
      </c>
      <c r="M133" s="103">
        <f t="shared" si="19"/>
        <v>7.7038965402228339</v>
      </c>
      <c r="N133" s="103">
        <f t="shared" si="13"/>
        <v>240.74676688196357</v>
      </c>
    </row>
    <row r="134" spans="1:14">
      <c r="A134" s="102">
        <v>40413</v>
      </c>
      <c r="B134" t="s">
        <v>207</v>
      </c>
      <c r="C134">
        <v>18.861999999999998</v>
      </c>
      <c r="D134">
        <v>291.86500000000001</v>
      </c>
      <c r="E134">
        <v>29.96</v>
      </c>
      <c r="F134">
        <v>3163</v>
      </c>
      <c r="G134">
        <v>17.100000000000001</v>
      </c>
      <c r="I134" s="103">
        <f t="shared" si="17"/>
        <v>96.537185312964482</v>
      </c>
      <c r="J134" s="104">
        <f t="shared" si="11"/>
        <v>20.176271730409574</v>
      </c>
      <c r="K134" s="76">
        <f t="shared" si="18"/>
        <v>202.33608893804507</v>
      </c>
      <c r="L134" s="76">
        <f t="shared" si="12"/>
        <v>151.76496672570548</v>
      </c>
      <c r="M134" s="103">
        <f t="shared" si="19"/>
        <v>7.7106695112543324</v>
      </c>
      <c r="N134" s="103">
        <f t="shared" si="13"/>
        <v>240.95842222669788</v>
      </c>
    </row>
    <row r="135" spans="1:14">
      <c r="A135" s="102">
        <v>40413</v>
      </c>
      <c r="B135" t="s">
        <v>208</v>
      </c>
      <c r="C135">
        <v>19.029</v>
      </c>
      <c r="D135">
        <v>289.82100000000003</v>
      </c>
      <c r="E135">
        <v>30.04</v>
      </c>
      <c r="F135">
        <v>3168</v>
      </c>
      <c r="G135">
        <v>17.100000000000001</v>
      </c>
      <c r="I135" s="103">
        <f t="shared" si="17"/>
        <v>95.861177648380675</v>
      </c>
      <c r="J135" s="104">
        <f t="shared" si="11"/>
        <v>20.034986128511559</v>
      </c>
      <c r="K135" s="76">
        <f t="shared" si="18"/>
        <v>200.91921784841679</v>
      </c>
      <c r="L135" s="76">
        <f t="shared" si="12"/>
        <v>150.70222307527399</v>
      </c>
      <c r="M135" s="103">
        <f t="shared" si="19"/>
        <v>7.6566750668153079</v>
      </c>
      <c r="N135" s="103">
        <f t="shared" si="13"/>
        <v>239.27109583797838</v>
      </c>
    </row>
    <row r="136" spans="1:14">
      <c r="A136" s="102">
        <v>40413</v>
      </c>
      <c r="B136" t="s">
        <v>209</v>
      </c>
      <c r="C136">
        <v>19.195</v>
      </c>
      <c r="D136">
        <v>292.12200000000001</v>
      </c>
      <c r="E136">
        <v>29.95</v>
      </c>
      <c r="F136">
        <v>3163</v>
      </c>
      <c r="G136">
        <v>17.100000000000001</v>
      </c>
      <c r="I136" s="103">
        <f t="shared" si="17"/>
        <v>96.622067555686684</v>
      </c>
      <c r="J136" s="104">
        <f t="shared" si="11"/>
        <v>20.194012119138517</v>
      </c>
      <c r="K136" s="76">
        <f t="shared" si="18"/>
        <v>202.51399697376235</v>
      </c>
      <c r="L136" s="76">
        <f t="shared" si="12"/>
        <v>151.89840909509485</v>
      </c>
      <c r="M136" s="103">
        <f t="shared" si="19"/>
        <v>7.7174492709799045</v>
      </c>
      <c r="N136" s="103">
        <f t="shared" si="13"/>
        <v>241.17028971812201</v>
      </c>
    </row>
    <row r="137" spans="1:14">
      <c r="A137" s="102">
        <v>40413</v>
      </c>
      <c r="B137" t="s">
        <v>210</v>
      </c>
      <c r="C137">
        <v>19.361999999999998</v>
      </c>
      <c r="D137">
        <v>292.12200000000001</v>
      </c>
      <c r="E137">
        <v>29.95</v>
      </c>
      <c r="F137">
        <v>3158</v>
      </c>
      <c r="G137">
        <v>17.100000000000001</v>
      </c>
      <c r="I137" s="103">
        <f t="shared" si="17"/>
        <v>96.622067555686684</v>
      </c>
      <c r="J137" s="104">
        <f t="shared" si="11"/>
        <v>20.194012119138517</v>
      </c>
      <c r="K137" s="76">
        <f t="shared" si="18"/>
        <v>202.51399697376235</v>
      </c>
      <c r="L137" s="76">
        <f t="shared" si="12"/>
        <v>151.89840909509485</v>
      </c>
      <c r="M137" s="103">
        <f t="shared" si="19"/>
        <v>7.7174492709799045</v>
      </c>
      <c r="N137" s="103">
        <f t="shared" si="13"/>
        <v>241.17028971812201</v>
      </c>
    </row>
    <row r="138" spans="1:14">
      <c r="A138" s="102">
        <v>40413</v>
      </c>
      <c r="B138" t="s">
        <v>211</v>
      </c>
      <c r="C138">
        <v>19.529</v>
      </c>
      <c r="D138">
        <v>291.60899999999998</v>
      </c>
      <c r="E138">
        <v>29.97</v>
      </c>
      <c r="F138">
        <v>3157</v>
      </c>
      <c r="G138">
        <v>17.100000000000001</v>
      </c>
      <c r="I138" s="103">
        <f t="shared" si="17"/>
        <v>96.4523880643426</v>
      </c>
      <c r="J138" s="104">
        <f t="shared" si="11"/>
        <v>20.158549105447602</v>
      </c>
      <c r="K138" s="76">
        <f t="shared" si="18"/>
        <v>202.15835904481031</v>
      </c>
      <c r="L138" s="76">
        <f t="shared" si="12"/>
        <v>151.63165797453556</v>
      </c>
      <c r="M138" s="103">
        <f t="shared" si="19"/>
        <v>7.7038965402228339</v>
      </c>
      <c r="N138" s="103">
        <f t="shared" si="13"/>
        <v>240.74676688196357</v>
      </c>
    </row>
    <row r="139" spans="1:14">
      <c r="A139" s="102">
        <v>40413</v>
      </c>
      <c r="B139" t="s">
        <v>212</v>
      </c>
      <c r="C139">
        <v>19.696000000000002</v>
      </c>
      <c r="D139">
        <v>293.40899999999999</v>
      </c>
      <c r="E139">
        <v>29.9</v>
      </c>
      <c r="F139">
        <v>3156</v>
      </c>
      <c r="G139">
        <v>17.100000000000001</v>
      </c>
      <c r="I139" s="103">
        <f t="shared" si="17"/>
        <v>97.04775766493529</v>
      </c>
      <c r="J139" s="104">
        <f t="shared" si="11"/>
        <v>20.282981351971475</v>
      </c>
      <c r="K139" s="76">
        <f t="shared" si="18"/>
        <v>203.40621764008628</v>
      </c>
      <c r="L139" s="76">
        <f t="shared" si="12"/>
        <v>152.5676314787404</v>
      </c>
      <c r="M139" s="103">
        <f t="shared" si="19"/>
        <v>7.7514502182416729</v>
      </c>
      <c r="N139" s="103">
        <f t="shared" si="13"/>
        <v>242.23281932005227</v>
      </c>
    </row>
    <row r="140" spans="1:14">
      <c r="A140" s="102">
        <v>40413</v>
      </c>
      <c r="B140" t="s">
        <v>213</v>
      </c>
      <c r="C140">
        <v>19.863</v>
      </c>
      <c r="D140">
        <v>293.40899999999999</v>
      </c>
      <c r="E140">
        <v>29.9</v>
      </c>
      <c r="F140">
        <v>3151</v>
      </c>
      <c r="G140">
        <v>17.100000000000001</v>
      </c>
      <c r="I140" s="103">
        <f t="shared" si="17"/>
        <v>97.04775766493529</v>
      </c>
      <c r="J140" s="104">
        <f t="shared" si="11"/>
        <v>20.282981351971475</v>
      </c>
      <c r="K140" s="76">
        <f t="shared" si="18"/>
        <v>203.40621764008628</v>
      </c>
      <c r="L140" s="76">
        <f t="shared" si="12"/>
        <v>152.5676314787404</v>
      </c>
      <c r="M140" s="103">
        <f t="shared" si="19"/>
        <v>7.7514502182416729</v>
      </c>
      <c r="N140" s="103">
        <f t="shared" si="13"/>
        <v>242.23281932005227</v>
      </c>
    </row>
    <row r="141" spans="1:14">
      <c r="A141" s="102">
        <v>40413</v>
      </c>
      <c r="B141" t="s">
        <v>214</v>
      </c>
      <c r="C141">
        <v>20.03</v>
      </c>
      <c r="D141">
        <v>291.86500000000001</v>
      </c>
      <c r="E141">
        <v>29.96</v>
      </c>
      <c r="F141">
        <v>3148</v>
      </c>
      <c r="G141">
        <v>17.100000000000001</v>
      </c>
      <c r="I141" s="103">
        <f t="shared" si="17"/>
        <v>96.537185312964482</v>
      </c>
      <c r="J141" s="104">
        <f t="shared" si="11"/>
        <v>20.176271730409574</v>
      </c>
      <c r="K141" s="76">
        <f t="shared" si="18"/>
        <v>202.33608893804507</v>
      </c>
      <c r="L141" s="76">
        <f t="shared" si="12"/>
        <v>151.76496672570548</v>
      </c>
      <c r="M141" s="103">
        <f t="shared" si="19"/>
        <v>7.7106695112543324</v>
      </c>
      <c r="N141" s="103">
        <f t="shared" si="13"/>
        <v>240.95842222669788</v>
      </c>
    </row>
    <row r="142" spans="1:14">
      <c r="A142" s="102">
        <v>40413</v>
      </c>
      <c r="B142" t="s">
        <v>215</v>
      </c>
      <c r="C142">
        <v>20.196999999999999</v>
      </c>
      <c r="D142">
        <v>292.89299999999997</v>
      </c>
      <c r="E142">
        <v>29.92</v>
      </c>
      <c r="F142">
        <v>3145</v>
      </c>
      <c r="G142">
        <v>17.100000000000001</v>
      </c>
      <c r="I142" s="103">
        <f t="shared" si="17"/>
        <v>96.877225385899564</v>
      </c>
      <c r="J142" s="104">
        <f t="shared" si="11"/>
        <v>20.247340105653006</v>
      </c>
      <c r="K142" s="76">
        <f t="shared" si="18"/>
        <v>203.04879231982321</v>
      </c>
      <c r="L142" s="76">
        <f t="shared" si="12"/>
        <v>152.29953970074197</v>
      </c>
      <c r="M142" s="103">
        <f t="shared" si="19"/>
        <v>7.7378293731716354</v>
      </c>
      <c r="N142" s="103">
        <f t="shared" si="13"/>
        <v>241.80716791161362</v>
      </c>
    </row>
    <row r="143" spans="1:14">
      <c r="A143" s="102">
        <v>40413</v>
      </c>
      <c r="B143" t="s">
        <v>216</v>
      </c>
      <c r="C143">
        <v>20.364000000000001</v>
      </c>
      <c r="D143">
        <v>295.48099999999999</v>
      </c>
      <c r="E143">
        <v>29.82</v>
      </c>
      <c r="F143">
        <v>3141</v>
      </c>
      <c r="G143">
        <v>17.100000000000001</v>
      </c>
      <c r="I143" s="103">
        <f t="shared" ref="I143:I166" si="20">(-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+(SQRT((POWER(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,2))-4*((TAN(E143*PI()/180))/(TAN(($B$7+($B$14*(G143-$E$7)))*PI()/180))*1/$B$16*POWER(($H$13+($B$15*(G143-$E$8))),2))*((TAN(E143*PI()/180))/(TAN(($B$7+($B$14*(G143-$E$7)))*PI()/180))-1))))/(2*((TAN(E143*PI()/180))/(TAN(($B$7+($B$14*(G143-$E$7)))*PI()/180))*1/$B$16*POWER(($H$13+($B$15*(G143-$E$8))),2)))</f>
        <v>97.733323128496849</v>
      </c>
      <c r="J143" s="104">
        <f t="shared" si="11"/>
        <v>20.426264533855839</v>
      </c>
      <c r="K143" s="76">
        <f t="shared" ref="K143:K166" si="21">($B$9-EXP(52.57-6690.9/(273.15+G143)-4.681*LN(273.15+G143)))*I143/100*0.2095</f>
        <v>204.84312129703818</v>
      </c>
      <c r="L143" s="76">
        <f t="shared" si="12"/>
        <v>153.64540083184934</v>
      </c>
      <c r="M143" s="103">
        <f t="shared" ref="M143:M166" si="22">(($B$9-EXP(52.57-6690.9/(273.15+G143)-4.681*LN(273.15+G143)))/1013)*I143/100*0.2095*((49-1.335*G143+0.02759*POWER(G143,2)-0.0003235*POWER(G143,3)+0.000001614*POWER(G143,4))
-($J$16*(5.516*10^-1-1.759*10^-2*G143+2.253*10^-4*POWER(G143,2)-2.654*10^-7*POWER(G143,3)+5.363*10^-8*POWER(G143,4))))*32/22.414</f>
        <v>7.8062080682941248</v>
      </c>
      <c r="N143" s="103">
        <f t="shared" si="13"/>
        <v>243.94400213419141</v>
      </c>
    </row>
    <row r="144" spans="1:14">
      <c r="A144" s="102">
        <v>40413</v>
      </c>
      <c r="B144" t="s">
        <v>217</v>
      </c>
      <c r="C144">
        <v>20.530999999999999</v>
      </c>
      <c r="D144">
        <v>294.18400000000003</v>
      </c>
      <c r="E144">
        <v>29.87</v>
      </c>
      <c r="F144">
        <v>3145</v>
      </c>
      <c r="G144">
        <v>17.100000000000001</v>
      </c>
      <c r="I144" s="103">
        <f t="shared" si="20"/>
        <v>97.304198960813437</v>
      </c>
      <c r="J144" s="104">
        <f t="shared" si="11"/>
        <v>20.336577582810008</v>
      </c>
      <c r="K144" s="76">
        <f t="shared" si="21"/>
        <v>203.94370305238593</v>
      </c>
      <c r="L144" s="76">
        <f t="shared" si="12"/>
        <v>152.9707798055729</v>
      </c>
      <c r="M144" s="103">
        <f t="shared" si="22"/>
        <v>7.7719328340869955</v>
      </c>
      <c r="N144" s="103">
        <f t="shared" si="13"/>
        <v>242.8729010652186</v>
      </c>
    </row>
    <row r="145" spans="1:14">
      <c r="A145" s="102">
        <v>40413</v>
      </c>
      <c r="B145" t="s">
        <v>218</v>
      </c>
      <c r="C145">
        <v>20.698</v>
      </c>
      <c r="D145">
        <v>296.26299999999998</v>
      </c>
      <c r="E145">
        <v>29.79</v>
      </c>
      <c r="F145">
        <v>3141</v>
      </c>
      <c r="G145">
        <v>17.100000000000001</v>
      </c>
      <c r="I145" s="103">
        <f t="shared" si="20"/>
        <v>97.991835920436785</v>
      </c>
      <c r="J145" s="104">
        <f t="shared" si="11"/>
        <v>20.480293707371288</v>
      </c>
      <c r="K145" s="76">
        <f t="shared" si="21"/>
        <v>205.38494843952228</v>
      </c>
      <c r="L145" s="76">
        <f t="shared" si="12"/>
        <v>154.05180573312902</v>
      </c>
      <c r="M145" s="103">
        <f t="shared" si="22"/>
        <v>7.8268561397768233</v>
      </c>
      <c r="N145" s="103">
        <f t="shared" si="13"/>
        <v>244.58925436802573</v>
      </c>
    </row>
    <row r="146" spans="1:14">
      <c r="A146" s="102">
        <v>40413</v>
      </c>
      <c r="B146" t="s">
        <v>219</v>
      </c>
      <c r="C146">
        <v>20.864000000000001</v>
      </c>
      <c r="D146">
        <v>293.66699999999997</v>
      </c>
      <c r="E146">
        <v>29.89</v>
      </c>
      <c r="F146">
        <v>3141</v>
      </c>
      <c r="G146">
        <v>17.100000000000001</v>
      </c>
      <c r="I146" s="103">
        <f t="shared" si="20"/>
        <v>97.133152265203591</v>
      </c>
      <c r="J146" s="104">
        <f t="shared" si="11"/>
        <v>20.300828823427548</v>
      </c>
      <c r="K146" s="76">
        <f t="shared" si="21"/>
        <v>203.58519954616423</v>
      </c>
      <c r="L146" s="76">
        <f t="shared" si="12"/>
        <v>152.7018793193653</v>
      </c>
      <c r="M146" s="103">
        <f t="shared" si="22"/>
        <v>7.7582709012622102</v>
      </c>
      <c r="N146" s="103">
        <f t="shared" si="13"/>
        <v>242.44596566444406</v>
      </c>
    </row>
    <row r="147" spans="1:14">
      <c r="A147" s="102">
        <v>40413</v>
      </c>
      <c r="B147" t="s">
        <v>220</v>
      </c>
      <c r="C147">
        <v>21.030999999999999</v>
      </c>
      <c r="D147">
        <v>296.524</v>
      </c>
      <c r="E147">
        <v>29.78</v>
      </c>
      <c r="F147">
        <v>3138</v>
      </c>
      <c r="G147">
        <v>17.100000000000001</v>
      </c>
      <c r="I147" s="103">
        <f t="shared" si="20"/>
        <v>98.07818059648794</v>
      </c>
      <c r="J147" s="104">
        <f t="shared" si="11"/>
        <v>20.498339744665977</v>
      </c>
      <c r="K147" s="76">
        <f t="shared" si="21"/>
        <v>205.5659216468535</v>
      </c>
      <c r="L147" s="76">
        <f t="shared" si="12"/>
        <v>154.18754717665013</v>
      </c>
      <c r="M147" s="103">
        <f t="shared" si="22"/>
        <v>7.8337527077565952</v>
      </c>
      <c r="N147" s="103">
        <f t="shared" si="13"/>
        <v>244.80477211739361</v>
      </c>
    </row>
    <row r="148" spans="1:14">
      <c r="A148" s="102">
        <v>40413</v>
      </c>
      <c r="B148" t="s">
        <v>221</v>
      </c>
      <c r="C148">
        <v>21.198</v>
      </c>
      <c r="D148">
        <v>294.702</v>
      </c>
      <c r="E148">
        <v>29.85</v>
      </c>
      <c r="F148">
        <v>3134</v>
      </c>
      <c r="G148">
        <v>17.100000000000001</v>
      </c>
      <c r="I148" s="103">
        <f t="shared" si="20"/>
        <v>97.475589750020944</v>
      </c>
      <c r="J148" s="104">
        <f t="shared" si="11"/>
        <v>20.372398257754377</v>
      </c>
      <c r="K148" s="76">
        <f t="shared" si="21"/>
        <v>204.30292775793157</v>
      </c>
      <c r="L148" s="76">
        <f t="shared" si="12"/>
        <v>153.24022123725385</v>
      </c>
      <c r="M148" s="103">
        <f t="shared" si="22"/>
        <v>7.785622250538986</v>
      </c>
      <c r="N148" s="103">
        <f t="shared" si="13"/>
        <v>243.30069532934331</v>
      </c>
    </row>
    <row r="149" spans="1:14">
      <c r="A149" s="102">
        <v>40413</v>
      </c>
      <c r="B149" t="s">
        <v>222</v>
      </c>
      <c r="C149">
        <v>21.364999999999998</v>
      </c>
      <c r="D149">
        <v>297.57100000000003</v>
      </c>
      <c r="E149">
        <v>29.74</v>
      </c>
      <c r="F149">
        <v>3135</v>
      </c>
      <c r="G149">
        <v>17.100000000000001</v>
      </c>
      <c r="I149" s="103">
        <f t="shared" si="20"/>
        <v>98.424431140423877</v>
      </c>
      <c r="J149" s="104">
        <f t="shared" ref="J149:J166" si="23">I149*20.9/100</f>
        <v>20.570706108348592</v>
      </c>
      <c r="K149" s="76">
        <f t="shared" si="21"/>
        <v>206.29164179940966</v>
      </c>
      <c r="L149" s="76">
        <f t="shared" ref="L149:L166" si="24">K149/1.33322</f>
        <v>154.73188355965982</v>
      </c>
      <c r="M149" s="103">
        <f t="shared" si="22"/>
        <v>7.8614086157233221</v>
      </c>
      <c r="N149" s="103">
        <f t="shared" ref="N149:N166" si="25">M149*31.25</f>
        <v>245.66901924135382</v>
      </c>
    </row>
    <row r="150" spans="1:14">
      <c r="A150" s="102">
        <v>40413</v>
      </c>
      <c r="B150" t="s">
        <v>223</v>
      </c>
      <c r="C150">
        <v>21.532</v>
      </c>
      <c r="D150">
        <v>298.096</v>
      </c>
      <c r="E150">
        <v>29.72</v>
      </c>
      <c r="F150">
        <v>3133</v>
      </c>
      <c r="G150">
        <v>17.100000000000001</v>
      </c>
      <c r="I150" s="103">
        <f t="shared" si="20"/>
        <v>98.598081156733102</v>
      </c>
      <c r="J150" s="104">
        <f t="shared" si="23"/>
        <v>20.606998961757217</v>
      </c>
      <c r="K150" s="76">
        <f t="shared" si="21"/>
        <v>206.6556017080203</v>
      </c>
      <c r="L150" s="76">
        <f t="shared" si="24"/>
        <v>155.00487669553434</v>
      </c>
      <c r="M150" s="103">
        <f t="shared" si="22"/>
        <v>7.875278482366352</v>
      </c>
      <c r="N150" s="103">
        <f t="shared" si="25"/>
        <v>246.10245257394851</v>
      </c>
    </row>
    <row r="151" spans="1:14">
      <c r="A151" s="102">
        <v>40413</v>
      </c>
      <c r="B151" t="s">
        <v>224</v>
      </c>
      <c r="C151">
        <v>21.699000000000002</v>
      </c>
      <c r="D151">
        <v>293.40899999999999</v>
      </c>
      <c r="E151">
        <v>29.9</v>
      </c>
      <c r="F151">
        <v>3128</v>
      </c>
      <c r="G151">
        <v>17.100000000000001</v>
      </c>
      <c r="I151" s="103">
        <f t="shared" si="20"/>
        <v>97.04775766493529</v>
      </c>
      <c r="J151" s="104">
        <f t="shared" si="23"/>
        <v>20.282981351971475</v>
      </c>
      <c r="K151" s="76">
        <f t="shared" si="21"/>
        <v>203.40621764008628</v>
      </c>
      <c r="L151" s="76">
        <f t="shared" si="24"/>
        <v>152.5676314787404</v>
      </c>
      <c r="M151" s="103">
        <f t="shared" si="22"/>
        <v>7.7514502182416729</v>
      </c>
      <c r="N151" s="103">
        <f t="shared" si="25"/>
        <v>242.23281932005227</v>
      </c>
    </row>
    <row r="152" spans="1:14">
      <c r="A152" s="102">
        <v>40413</v>
      </c>
      <c r="B152" t="s">
        <v>225</v>
      </c>
      <c r="C152">
        <v>21.866</v>
      </c>
      <c r="D152">
        <v>298.096</v>
      </c>
      <c r="E152">
        <v>29.72</v>
      </c>
      <c r="F152">
        <v>3127</v>
      </c>
      <c r="G152">
        <v>17.100000000000001</v>
      </c>
      <c r="I152" s="103">
        <f t="shared" si="20"/>
        <v>98.598081156733102</v>
      </c>
      <c r="J152" s="104">
        <f t="shared" si="23"/>
        <v>20.606998961757217</v>
      </c>
      <c r="K152" s="76">
        <f t="shared" si="21"/>
        <v>206.6556017080203</v>
      </c>
      <c r="L152" s="76">
        <f t="shared" si="24"/>
        <v>155.00487669553434</v>
      </c>
      <c r="M152" s="103">
        <f t="shared" si="22"/>
        <v>7.875278482366352</v>
      </c>
      <c r="N152" s="103">
        <f t="shared" si="25"/>
        <v>246.10245257394851</v>
      </c>
    </row>
    <row r="153" spans="1:14">
      <c r="A153" s="102">
        <v>40413</v>
      </c>
      <c r="B153" t="s">
        <v>226</v>
      </c>
      <c r="C153">
        <v>22.033000000000001</v>
      </c>
      <c r="D153">
        <v>297.30900000000003</v>
      </c>
      <c r="E153">
        <v>29.75</v>
      </c>
      <c r="F153">
        <v>3129</v>
      </c>
      <c r="G153">
        <v>17.100000000000001</v>
      </c>
      <c r="I153" s="103">
        <f t="shared" si="20"/>
        <v>98.337737494394545</v>
      </c>
      <c r="J153" s="104">
        <f t="shared" si="23"/>
        <v>20.552587136328455</v>
      </c>
      <c r="K153" s="76">
        <f t="shared" si="21"/>
        <v>206.10993717215658</v>
      </c>
      <c r="L153" s="76">
        <f t="shared" si="24"/>
        <v>154.5955935045653</v>
      </c>
      <c r="M153" s="103">
        <f t="shared" si="22"/>
        <v>7.8544841746274807</v>
      </c>
      <c r="N153" s="103">
        <f t="shared" si="25"/>
        <v>245.45263045710877</v>
      </c>
    </row>
    <row r="154" spans="1:14">
      <c r="A154" s="102">
        <v>40413</v>
      </c>
      <c r="B154" t="s">
        <v>227</v>
      </c>
      <c r="C154">
        <v>22.2</v>
      </c>
      <c r="D154">
        <v>297.04700000000003</v>
      </c>
      <c r="E154">
        <v>29.76</v>
      </c>
      <c r="F154">
        <v>3126</v>
      </c>
      <c r="G154">
        <v>17.100000000000001</v>
      </c>
      <c r="I154" s="103">
        <f t="shared" si="20"/>
        <v>98.25113126651452</v>
      </c>
      <c r="J154" s="104">
        <f t="shared" si="23"/>
        <v>20.534486434701535</v>
      </c>
      <c r="K154" s="76">
        <f t="shared" si="21"/>
        <v>205.92841576804568</v>
      </c>
      <c r="L154" s="76">
        <f t="shared" si="24"/>
        <v>154.45944087850893</v>
      </c>
      <c r="M154" s="103">
        <f t="shared" si="22"/>
        <v>7.8475667158406477</v>
      </c>
      <c r="N154" s="103">
        <f t="shared" si="25"/>
        <v>245.23645987002024</v>
      </c>
    </row>
    <row r="155" spans="1:14">
      <c r="A155" s="102">
        <v>40413</v>
      </c>
      <c r="B155" t="s">
        <v>228</v>
      </c>
      <c r="C155">
        <v>22.367000000000001</v>
      </c>
      <c r="D155">
        <v>300.20600000000002</v>
      </c>
      <c r="E155">
        <v>29.64</v>
      </c>
      <c r="F155">
        <v>3127</v>
      </c>
      <c r="G155">
        <v>17.100000000000001</v>
      </c>
      <c r="I155" s="103">
        <f t="shared" si="20"/>
        <v>99.296201518323656</v>
      </c>
      <c r="J155" s="104">
        <f t="shared" si="23"/>
        <v>20.752906117329644</v>
      </c>
      <c r="K155" s="76">
        <f t="shared" si="21"/>
        <v>208.11881967024192</v>
      </c>
      <c r="L155" s="76">
        <f t="shared" si="24"/>
        <v>156.10238345527512</v>
      </c>
      <c r="M155" s="103">
        <f t="shared" si="22"/>
        <v>7.9310391239248457</v>
      </c>
      <c r="N155" s="103">
        <f t="shared" si="25"/>
        <v>247.84497262265143</v>
      </c>
    </row>
    <row r="156" spans="1:14">
      <c r="A156" s="102">
        <v>40413</v>
      </c>
      <c r="B156" t="s">
        <v>229</v>
      </c>
      <c r="C156">
        <v>22.533000000000001</v>
      </c>
      <c r="D156">
        <v>301.53399999999999</v>
      </c>
      <c r="E156">
        <v>29.59</v>
      </c>
      <c r="F156">
        <v>3125</v>
      </c>
      <c r="G156">
        <v>17.100000000000001</v>
      </c>
      <c r="I156" s="103">
        <f t="shared" si="20"/>
        <v>99.735406278924941</v>
      </c>
      <c r="J156" s="104">
        <f t="shared" si="23"/>
        <v>20.844699912295308</v>
      </c>
      <c r="K156" s="76">
        <f t="shared" si="21"/>
        <v>209.03936622662781</v>
      </c>
      <c r="L156" s="76">
        <f t="shared" si="24"/>
        <v>156.79285206239615</v>
      </c>
      <c r="M156" s="103">
        <f t="shared" si="22"/>
        <v>7.966119520621592</v>
      </c>
      <c r="N156" s="103">
        <f t="shared" si="25"/>
        <v>248.94123501942474</v>
      </c>
    </row>
    <row r="157" spans="1:14">
      <c r="A157" s="102">
        <v>40413</v>
      </c>
      <c r="B157" t="s">
        <v>230</v>
      </c>
      <c r="C157">
        <v>22.7</v>
      </c>
      <c r="D157">
        <v>301.26799999999997</v>
      </c>
      <c r="E157">
        <v>29.6</v>
      </c>
      <c r="F157">
        <v>3113</v>
      </c>
      <c r="G157">
        <v>17.100000000000001</v>
      </c>
      <c r="I157" s="103">
        <f t="shared" si="20"/>
        <v>99.647387169665919</v>
      </c>
      <c r="J157" s="104">
        <f t="shared" si="23"/>
        <v>20.826303918460177</v>
      </c>
      <c r="K157" s="76">
        <f t="shared" si="21"/>
        <v>208.85488350878651</v>
      </c>
      <c r="L157" s="76">
        <f t="shared" si="24"/>
        <v>156.65447826224218</v>
      </c>
      <c r="M157" s="103">
        <f t="shared" si="22"/>
        <v>7.9590892114203129</v>
      </c>
      <c r="N157" s="103">
        <f t="shared" si="25"/>
        <v>248.72153785688477</v>
      </c>
    </row>
    <row r="158" spans="1:14">
      <c r="A158" s="102">
        <v>40413</v>
      </c>
      <c r="B158" t="s">
        <v>231</v>
      </c>
      <c r="C158">
        <v>22.867000000000001</v>
      </c>
      <c r="D158">
        <v>301.26799999999997</v>
      </c>
      <c r="E158">
        <v>29.6</v>
      </c>
      <c r="F158">
        <v>3118</v>
      </c>
      <c r="G158">
        <v>17.100000000000001</v>
      </c>
      <c r="I158" s="103">
        <f t="shared" si="20"/>
        <v>99.647387169665919</v>
      </c>
      <c r="J158" s="104">
        <f t="shared" si="23"/>
        <v>20.826303918460177</v>
      </c>
      <c r="K158" s="76">
        <f t="shared" si="21"/>
        <v>208.85488350878651</v>
      </c>
      <c r="L158" s="76">
        <f t="shared" si="24"/>
        <v>156.65447826224218</v>
      </c>
      <c r="M158" s="103">
        <f t="shared" si="22"/>
        <v>7.9590892114203129</v>
      </c>
      <c r="N158" s="103">
        <f t="shared" si="25"/>
        <v>248.72153785688477</v>
      </c>
    </row>
    <row r="159" spans="1:14">
      <c r="A159" s="102">
        <v>40413</v>
      </c>
      <c r="B159" t="s">
        <v>232</v>
      </c>
      <c r="C159">
        <v>23.033999999999999</v>
      </c>
      <c r="D159">
        <v>302.601</v>
      </c>
      <c r="E159">
        <v>29.55</v>
      </c>
      <c r="F159">
        <v>3121</v>
      </c>
      <c r="G159">
        <v>17.100000000000001</v>
      </c>
      <c r="I159" s="103">
        <f t="shared" si="20"/>
        <v>100.08837710658113</v>
      </c>
      <c r="J159" s="104">
        <f t="shared" si="23"/>
        <v>20.918470815275455</v>
      </c>
      <c r="K159" s="76">
        <f t="shared" si="21"/>
        <v>209.77917168652024</v>
      </c>
      <c r="L159" s="76">
        <f t="shared" si="24"/>
        <v>157.34775332392272</v>
      </c>
      <c r="M159" s="103">
        <f t="shared" si="22"/>
        <v>7.9943121946709494</v>
      </c>
      <c r="N159" s="103">
        <f t="shared" si="25"/>
        <v>249.82225608346718</v>
      </c>
    </row>
    <row r="160" spans="1:14">
      <c r="A160" s="102">
        <v>40413</v>
      </c>
      <c r="B160" t="s">
        <v>233</v>
      </c>
      <c r="C160">
        <v>23.201000000000001</v>
      </c>
      <c r="D160">
        <v>299.94200000000001</v>
      </c>
      <c r="E160">
        <v>29.65</v>
      </c>
      <c r="F160">
        <v>3121</v>
      </c>
      <c r="G160">
        <v>17.100000000000001</v>
      </c>
      <c r="I160" s="103">
        <f t="shared" si="20"/>
        <v>99.208627203413684</v>
      </c>
      <c r="J160" s="104">
        <f t="shared" si="23"/>
        <v>20.734603085513459</v>
      </c>
      <c r="K160" s="76">
        <f t="shared" si="21"/>
        <v>207.93526921439562</v>
      </c>
      <c r="L160" s="76">
        <f t="shared" si="24"/>
        <v>155.96470891105415</v>
      </c>
      <c r="M160" s="103">
        <f t="shared" si="22"/>
        <v>7.9240443415748523</v>
      </c>
      <c r="N160" s="103">
        <f t="shared" si="25"/>
        <v>247.62638567421413</v>
      </c>
    </row>
    <row r="161" spans="1:14">
      <c r="A161" s="102">
        <v>40413</v>
      </c>
      <c r="B161" t="s">
        <v>234</v>
      </c>
      <c r="C161">
        <v>23.367999999999999</v>
      </c>
      <c r="D161">
        <v>300.73700000000002</v>
      </c>
      <c r="E161">
        <v>29.62</v>
      </c>
      <c r="F161">
        <v>3125</v>
      </c>
      <c r="G161">
        <v>17.100000000000001</v>
      </c>
      <c r="I161" s="103">
        <f t="shared" si="20"/>
        <v>99.471616426533259</v>
      </c>
      <c r="J161" s="104">
        <f t="shared" si="23"/>
        <v>20.789567833145451</v>
      </c>
      <c r="K161" s="76">
        <f t="shared" si="21"/>
        <v>208.48647868529912</v>
      </c>
      <c r="L161" s="76">
        <f t="shared" si="24"/>
        <v>156.37815115682267</v>
      </c>
      <c r="M161" s="103">
        <f t="shared" si="22"/>
        <v>7.9450499569542785</v>
      </c>
      <c r="N161" s="103">
        <f t="shared" si="25"/>
        <v>248.28281115482122</v>
      </c>
    </row>
    <row r="162" spans="1:14">
      <c r="A162" s="102">
        <v>40413</v>
      </c>
      <c r="B162" t="s">
        <v>235</v>
      </c>
      <c r="C162">
        <v>23.535</v>
      </c>
      <c r="D162">
        <v>297.57100000000003</v>
      </c>
      <c r="E162">
        <v>29.74</v>
      </c>
      <c r="F162">
        <v>3132</v>
      </c>
      <c r="G162">
        <v>17.100000000000001</v>
      </c>
      <c r="I162" s="103">
        <f t="shared" si="20"/>
        <v>98.424431140423877</v>
      </c>
      <c r="J162" s="104">
        <f t="shared" si="23"/>
        <v>20.570706108348592</v>
      </c>
      <c r="K162" s="76">
        <f t="shared" si="21"/>
        <v>206.29164179940966</v>
      </c>
      <c r="L162" s="76">
        <f t="shared" si="24"/>
        <v>154.73188355965982</v>
      </c>
      <c r="M162" s="103">
        <f t="shared" si="22"/>
        <v>7.8614086157233221</v>
      </c>
      <c r="N162" s="103">
        <f t="shared" si="25"/>
        <v>245.66901924135382</v>
      </c>
    </row>
    <row r="163" spans="1:14">
      <c r="A163" s="102">
        <v>40413</v>
      </c>
      <c r="B163" t="s">
        <v>236</v>
      </c>
      <c r="C163">
        <v>23.702000000000002</v>
      </c>
      <c r="D163">
        <v>300.20600000000002</v>
      </c>
      <c r="E163">
        <v>29.64</v>
      </c>
      <c r="F163">
        <v>3132</v>
      </c>
      <c r="G163">
        <v>17.100000000000001</v>
      </c>
      <c r="I163" s="103">
        <f t="shared" si="20"/>
        <v>99.296201518323656</v>
      </c>
      <c r="J163" s="104">
        <f t="shared" si="23"/>
        <v>20.752906117329644</v>
      </c>
      <c r="K163" s="76">
        <f t="shared" si="21"/>
        <v>208.11881967024192</v>
      </c>
      <c r="L163" s="76">
        <f t="shared" si="24"/>
        <v>156.10238345527512</v>
      </c>
      <c r="M163" s="103">
        <f t="shared" si="22"/>
        <v>7.9310391239248457</v>
      </c>
      <c r="N163" s="103">
        <f t="shared" si="25"/>
        <v>247.84497262265143</v>
      </c>
    </row>
    <row r="164" spans="1:14">
      <c r="A164" s="102">
        <v>40413</v>
      </c>
      <c r="B164" t="s">
        <v>237</v>
      </c>
      <c r="C164">
        <v>23.869</v>
      </c>
      <c r="D164">
        <v>299.41300000000001</v>
      </c>
      <c r="E164">
        <v>29.67</v>
      </c>
      <c r="F164">
        <v>3140</v>
      </c>
      <c r="G164">
        <v>17.100000000000001</v>
      </c>
      <c r="I164" s="103">
        <f t="shared" si="20"/>
        <v>99.03374425579932</v>
      </c>
      <c r="J164" s="104">
        <f t="shared" si="23"/>
        <v>20.698052549462055</v>
      </c>
      <c r="K164" s="76">
        <f t="shared" si="21"/>
        <v>207.56872515650198</v>
      </c>
      <c r="L164" s="76">
        <f t="shared" si="24"/>
        <v>155.68977749846385</v>
      </c>
      <c r="M164" s="103">
        <f t="shared" si="22"/>
        <v>7.9100759975855715</v>
      </c>
      <c r="N164" s="103">
        <f t="shared" si="25"/>
        <v>247.18987492454912</v>
      </c>
    </row>
    <row r="165" spans="1:14">
      <c r="A165" s="102">
        <v>40413</v>
      </c>
      <c r="B165" t="s">
        <v>238</v>
      </c>
      <c r="C165">
        <v>24.036000000000001</v>
      </c>
      <c r="D165">
        <v>294.96100000000001</v>
      </c>
      <c r="E165">
        <v>29.84</v>
      </c>
      <c r="F165">
        <v>3143</v>
      </c>
      <c r="G165">
        <v>17.100000000000001</v>
      </c>
      <c r="I165" s="103">
        <f t="shared" si="20"/>
        <v>97.561414467953639</v>
      </c>
      <c r="J165" s="104">
        <f t="shared" si="23"/>
        <v>20.390335623802308</v>
      </c>
      <c r="K165" s="76">
        <f t="shared" si="21"/>
        <v>204.48281116456306</v>
      </c>
      <c r="L165" s="76">
        <f t="shared" si="24"/>
        <v>153.37514526076944</v>
      </c>
      <c r="M165" s="103">
        <f t="shared" si="22"/>
        <v>7.7924772881468289</v>
      </c>
      <c r="N165" s="103">
        <f t="shared" si="25"/>
        <v>243.5149152545884</v>
      </c>
    </row>
    <row r="166" spans="1:14">
      <c r="A166" s="102">
        <v>40413</v>
      </c>
      <c r="B166" t="s">
        <v>239</v>
      </c>
      <c r="C166">
        <v>24.202999999999999</v>
      </c>
      <c r="D166">
        <v>294.44299999999998</v>
      </c>
      <c r="E166">
        <v>29.86</v>
      </c>
      <c r="F166">
        <v>3145</v>
      </c>
      <c r="G166">
        <v>17.100000000000001</v>
      </c>
      <c r="I166" s="103">
        <f t="shared" si="20"/>
        <v>97.38985128611607</v>
      </c>
      <c r="J166" s="104">
        <f t="shared" si="23"/>
        <v>20.354478918798257</v>
      </c>
      <c r="K166" s="76">
        <f t="shared" si="21"/>
        <v>204.12322513451417</v>
      </c>
      <c r="L166" s="76">
        <f t="shared" si="24"/>
        <v>153.10543281267471</v>
      </c>
      <c r="M166" s="103">
        <f t="shared" si="22"/>
        <v>7.7787741022588213</v>
      </c>
      <c r="N166" s="103">
        <f t="shared" si="25"/>
        <v>243.08669069558817</v>
      </c>
    </row>
    <row r="167" spans="1:14">
      <c r="A167" s="102"/>
      <c r="I167" s="103"/>
      <c r="J167" s="104"/>
      <c r="K167" s="76"/>
      <c r="L167" s="76"/>
      <c r="M167" s="103"/>
      <c r="N167" s="103"/>
    </row>
    <row r="168" spans="1:14">
      <c r="A168" s="102"/>
      <c r="I168" s="103"/>
      <c r="J168" s="104"/>
      <c r="K168" s="76"/>
      <c r="L168" s="76"/>
      <c r="M168" s="103"/>
      <c r="N168" s="103"/>
    </row>
    <row r="169" spans="1:14">
      <c r="A169" s="102"/>
      <c r="I169" s="103"/>
      <c r="J169" s="104"/>
      <c r="K169" s="76"/>
      <c r="L169" s="76"/>
      <c r="M169" s="103"/>
      <c r="N169" s="103"/>
    </row>
    <row r="170" spans="1:14">
      <c r="A170" s="102"/>
      <c r="I170" s="103"/>
      <c r="J170" s="104"/>
      <c r="K170" s="76"/>
      <c r="L170" s="76"/>
      <c r="M170" s="103"/>
      <c r="N170" s="103"/>
    </row>
    <row r="171" spans="1:14">
      <c r="A171" s="102"/>
      <c r="I171" s="103"/>
      <c r="J171" s="104"/>
      <c r="K171" s="76"/>
      <c r="L171" s="76"/>
      <c r="M171" s="103"/>
      <c r="N171" s="103"/>
    </row>
    <row r="172" spans="1:14">
      <c r="A172" s="102"/>
      <c r="I172" s="103"/>
      <c r="J172" s="104"/>
      <c r="K172" s="76"/>
      <c r="L172" s="76"/>
      <c r="M172" s="103"/>
      <c r="N172" s="103"/>
    </row>
    <row r="173" spans="1:14">
      <c r="A173" s="102"/>
      <c r="I173" s="103"/>
      <c r="J173" s="104"/>
      <c r="K173" s="76"/>
      <c r="L173" s="76"/>
      <c r="M173" s="103"/>
      <c r="N173" s="103"/>
    </row>
    <row r="174" spans="1:14">
      <c r="A174" s="102"/>
      <c r="I174" s="103"/>
      <c r="J174" s="104"/>
      <c r="K174" s="76"/>
      <c r="L174" s="76"/>
      <c r="M174" s="103"/>
      <c r="N174" s="103"/>
    </row>
    <row r="175" spans="1:14">
      <c r="A175" s="102"/>
      <c r="I175" s="103"/>
      <c r="J175" s="104"/>
      <c r="K175" s="76"/>
      <c r="L175" s="76"/>
      <c r="M175" s="103"/>
      <c r="N175" s="103"/>
    </row>
    <row r="176" spans="1:14">
      <c r="A176" s="102"/>
      <c r="I176" s="103"/>
      <c r="J176" s="104"/>
      <c r="K176" s="76"/>
      <c r="L176" s="76"/>
      <c r="M176" s="103"/>
      <c r="N176" s="103"/>
    </row>
    <row r="177" spans="1:14">
      <c r="A177" s="102"/>
      <c r="I177" s="103"/>
      <c r="J177" s="104"/>
      <c r="K177" s="76"/>
      <c r="L177" s="76"/>
      <c r="M177" s="103"/>
      <c r="N177" s="103"/>
    </row>
    <row r="178" spans="1:14">
      <c r="A178" s="102"/>
      <c r="I178" s="103"/>
      <c r="J178" s="104"/>
      <c r="K178" s="76"/>
      <c r="L178" s="76"/>
      <c r="M178" s="103"/>
      <c r="N178" s="103"/>
    </row>
    <row r="179" spans="1:14">
      <c r="A179" s="102"/>
      <c r="I179" s="103"/>
      <c r="J179" s="104"/>
      <c r="K179" s="76"/>
      <c r="L179" s="76"/>
      <c r="M179" s="103"/>
      <c r="N179" s="103"/>
    </row>
    <row r="180" spans="1:14">
      <c r="A180" s="102"/>
      <c r="I180" s="103"/>
      <c r="J180" s="104"/>
      <c r="K180" s="76"/>
      <c r="L180" s="76"/>
      <c r="M180" s="103"/>
      <c r="N180" s="103"/>
    </row>
    <row r="181" spans="1:14">
      <c r="A181" s="102"/>
      <c r="I181" s="103"/>
      <c r="J181" s="104"/>
      <c r="K181" s="76"/>
      <c r="L181" s="76"/>
      <c r="M181" s="103"/>
      <c r="N181" s="103"/>
    </row>
    <row r="182" spans="1:14">
      <c r="A182" s="102"/>
      <c r="I182" s="103"/>
      <c r="J182" s="104"/>
      <c r="K182" s="76"/>
      <c r="L182" s="76"/>
      <c r="M182" s="103"/>
      <c r="N182" s="103"/>
    </row>
    <row r="183" spans="1:14">
      <c r="A183" s="102"/>
      <c r="I183" s="103"/>
      <c r="J183" s="104"/>
      <c r="K183" s="76"/>
      <c r="L183" s="76"/>
      <c r="M183" s="103"/>
      <c r="N183" s="103"/>
    </row>
    <row r="184" spans="1:14">
      <c r="A184" s="102"/>
      <c r="I184" s="103"/>
      <c r="J184" s="104"/>
      <c r="K184" s="76"/>
      <c r="L184" s="76"/>
      <c r="M184" s="103"/>
      <c r="N184" s="103"/>
    </row>
    <row r="185" spans="1:14">
      <c r="A185" s="102"/>
      <c r="I185" s="103"/>
      <c r="J185" s="104"/>
      <c r="K185" s="76"/>
      <c r="L185" s="76"/>
      <c r="M185" s="103"/>
      <c r="N185" s="103"/>
    </row>
    <row r="186" spans="1:14">
      <c r="A186" s="102"/>
      <c r="I186" s="103"/>
      <c r="J186" s="104"/>
      <c r="K186" s="76"/>
      <c r="L186" s="76"/>
      <c r="M186" s="103"/>
      <c r="N186" s="103"/>
    </row>
    <row r="187" spans="1:14">
      <c r="A187" s="102"/>
      <c r="I187" s="103"/>
      <c r="J187" s="104"/>
      <c r="K187" s="76"/>
      <c r="L187" s="76"/>
      <c r="M187" s="103"/>
      <c r="N187" s="103"/>
    </row>
    <row r="188" spans="1:14">
      <c r="A188" s="102"/>
      <c r="I188" s="103"/>
      <c r="J188" s="104"/>
      <c r="K188" s="76"/>
      <c r="L188" s="76"/>
      <c r="M188" s="103"/>
      <c r="N188" s="103"/>
    </row>
    <row r="189" spans="1:14">
      <c r="A189" s="102"/>
      <c r="I189" s="103"/>
      <c r="J189" s="104"/>
      <c r="K189" s="76"/>
      <c r="L189" s="76"/>
      <c r="M189" s="103"/>
      <c r="N189" s="103"/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A214" s="102"/>
      <c r="I214" s="103"/>
      <c r="J214" s="104"/>
      <c r="K214" s="76"/>
      <c r="L214" s="76"/>
      <c r="M214" s="103"/>
      <c r="N214" s="103"/>
    </row>
    <row r="215" spans="1:14">
      <c r="A215" s="102"/>
      <c r="I215" s="103"/>
      <c r="J215" s="104"/>
      <c r="K215" s="76"/>
      <c r="L215" s="76"/>
      <c r="M215" s="103"/>
      <c r="N215" s="103"/>
    </row>
    <row r="216" spans="1:14">
      <c r="A216" s="102"/>
      <c r="I216" s="103"/>
      <c r="J216" s="104"/>
      <c r="K216" s="76"/>
      <c r="L216" s="76"/>
      <c r="M216" s="103"/>
      <c r="N216" s="103"/>
    </row>
    <row r="217" spans="1:14">
      <c r="A217" s="102"/>
      <c r="I217" s="103"/>
      <c r="J217" s="104"/>
      <c r="K217" s="76"/>
      <c r="L217" s="76"/>
      <c r="M217" s="103"/>
      <c r="N217" s="103"/>
    </row>
    <row r="218" spans="1:14">
      <c r="A218" s="102"/>
      <c r="I218" s="103"/>
      <c r="J218" s="104"/>
      <c r="K218" s="76"/>
      <c r="L218" s="76"/>
      <c r="M218" s="103"/>
      <c r="N218" s="103"/>
    </row>
    <row r="219" spans="1:14">
      <c r="A219" s="102"/>
      <c r="I219" s="103"/>
      <c r="J219" s="104"/>
      <c r="K219" s="76"/>
      <c r="L219" s="76"/>
      <c r="M219" s="103"/>
      <c r="N219" s="103"/>
    </row>
    <row r="220" spans="1:14">
      <c r="A220" s="102"/>
      <c r="I220" s="103"/>
      <c r="J220" s="104"/>
      <c r="K220" s="76"/>
      <c r="L220" s="76"/>
      <c r="M220" s="103"/>
      <c r="N220" s="103"/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  <row r="240" spans="1:14">
      <c r="A240" s="102"/>
      <c r="I240" s="103"/>
      <c r="J240" s="104"/>
      <c r="K240" s="76"/>
      <c r="L240" s="76"/>
      <c r="M240" s="103"/>
      <c r="N240" s="103"/>
    </row>
    <row r="241" spans="1:14">
      <c r="A241" s="102"/>
      <c r="I241" s="103"/>
      <c r="J241" s="104"/>
      <c r="K241" s="76"/>
      <c r="L241" s="76"/>
      <c r="M241" s="103"/>
      <c r="N241" s="103"/>
    </row>
    <row r="242" spans="1:14">
      <c r="A242" s="102"/>
      <c r="I242" s="103"/>
      <c r="J242" s="104"/>
      <c r="K242" s="76"/>
      <c r="L242" s="76"/>
      <c r="M242" s="103"/>
      <c r="N242" s="103"/>
    </row>
    <row r="243" spans="1:14">
      <c r="A243" s="102"/>
      <c r="I243" s="103"/>
      <c r="J243" s="104"/>
      <c r="K243" s="76"/>
      <c r="L243" s="76"/>
      <c r="M243" s="103"/>
      <c r="N243" s="103"/>
    </row>
    <row r="244" spans="1:14">
      <c r="A244" s="102"/>
      <c r="I244" s="103"/>
      <c r="J244" s="104"/>
      <c r="K244" s="76"/>
      <c r="L244" s="76"/>
      <c r="M244" s="103"/>
      <c r="N244" s="103"/>
    </row>
    <row r="245" spans="1:14">
      <c r="A245" s="102"/>
      <c r="I245" s="103"/>
      <c r="J245" s="104"/>
      <c r="K245" s="76"/>
      <c r="L245" s="76"/>
      <c r="M245" s="103"/>
      <c r="N245" s="103"/>
    </row>
    <row r="246" spans="1:14">
      <c r="A246" s="102"/>
      <c r="I246" s="103"/>
      <c r="J246" s="104"/>
      <c r="K246" s="76"/>
      <c r="L246" s="76"/>
      <c r="M246" s="103"/>
      <c r="N246" s="103"/>
    </row>
    <row r="247" spans="1:14">
      <c r="A247" s="102"/>
      <c r="I247" s="103"/>
      <c r="J247" s="104"/>
      <c r="K247" s="76"/>
      <c r="L247" s="76"/>
      <c r="M247" s="103"/>
      <c r="N247" s="103"/>
    </row>
    <row r="248" spans="1:14">
      <c r="A248" s="102"/>
      <c r="I248" s="103"/>
      <c r="J248" s="104"/>
      <c r="K248" s="76"/>
      <c r="L248" s="76"/>
      <c r="M248" s="103"/>
      <c r="N248" s="103"/>
    </row>
    <row r="249" spans="1:14">
      <c r="A249" s="102"/>
      <c r="I249" s="103"/>
      <c r="J249" s="104"/>
      <c r="K249" s="76"/>
      <c r="L249" s="76"/>
      <c r="M249" s="103"/>
      <c r="N249" s="103"/>
    </row>
    <row r="250" spans="1:14">
      <c r="A250" s="102"/>
      <c r="I250" s="103"/>
      <c r="J250" s="104"/>
      <c r="K250" s="76"/>
      <c r="L250" s="76"/>
      <c r="M250" s="103"/>
      <c r="N250" s="103"/>
    </row>
    <row r="251" spans="1:14">
      <c r="A251" s="102"/>
      <c r="I251" s="103"/>
      <c r="J251" s="104"/>
      <c r="K251" s="76"/>
      <c r="L251" s="76"/>
      <c r="M251" s="103"/>
      <c r="N251" s="103"/>
    </row>
    <row r="252" spans="1:14">
      <c r="A252" s="102"/>
      <c r="I252" s="103"/>
      <c r="J252" s="104"/>
      <c r="K252" s="76"/>
      <c r="L252" s="76"/>
      <c r="M252" s="103"/>
      <c r="N252" s="103"/>
    </row>
    <row r="253" spans="1:14">
      <c r="A253" s="102"/>
      <c r="I253" s="103"/>
      <c r="J253" s="104"/>
      <c r="K253" s="76"/>
      <c r="L253" s="76"/>
      <c r="M253" s="103"/>
      <c r="N253" s="103"/>
    </row>
    <row r="254" spans="1:14">
      <c r="A254" s="102"/>
      <c r="I254" s="103"/>
      <c r="J254" s="104"/>
      <c r="K254" s="76"/>
      <c r="L254" s="76"/>
      <c r="M254" s="103"/>
      <c r="N254" s="103"/>
    </row>
    <row r="255" spans="1:14">
      <c r="A255" s="102"/>
      <c r="I255" s="103"/>
      <c r="J255" s="104"/>
      <c r="K255" s="76"/>
      <c r="L255" s="76"/>
      <c r="M255" s="103"/>
      <c r="N255" s="103"/>
    </row>
    <row r="256" spans="1:14">
      <c r="A256" s="102"/>
      <c r="I256" s="103"/>
      <c r="J256" s="104"/>
      <c r="K256" s="76"/>
      <c r="L256" s="76"/>
      <c r="M256" s="103"/>
      <c r="N256" s="103"/>
    </row>
    <row r="257" spans="1:14">
      <c r="A257" s="102"/>
      <c r="I257" s="103"/>
      <c r="J257" s="104"/>
      <c r="K257" s="76"/>
      <c r="L257" s="76"/>
      <c r="M257" s="103"/>
      <c r="N257" s="103"/>
    </row>
    <row r="258" spans="1:14">
      <c r="A258" s="102"/>
      <c r="I258" s="103"/>
      <c r="J258" s="104"/>
      <c r="K258" s="76"/>
      <c r="L258" s="76"/>
      <c r="M258" s="103"/>
      <c r="N258" s="103"/>
    </row>
    <row r="259" spans="1:14">
      <c r="A259" s="102"/>
      <c r="I259" s="103"/>
      <c r="J259" s="104"/>
      <c r="K259" s="76"/>
      <c r="L259" s="76"/>
      <c r="M259" s="103"/>
      <c r="N259" s="103"/>
    </row>
    <row r="260" spans="1:14">
      <c r="A260" s="102"/>
      <c r="I260" s="103"/>
      <c r="J260" s="104"/>
      <c r="K260" s="76"/>
      <c r="L260" s="76"/>
      <c r="M260" s="103"/>
      <c r="N260" s="103"/>
    </row>
    <row r="261" spans="1:14">
      <c r="A261" s="102"/>
      <c r="I261" s="103"/>
      <c r="J261" s="104"/>
      <c r="K261" s="76"/>
      <c r="L261" s="76"/>
      <c r="M261" s="103"/>
      <c r="N261" s="103"/>
    </row>
    <row r="262" spans="1:14">
      <c r="A262" s="102"/>
      <c r="I262" s="103"/>
      <c r="J262" s="104"/>
      <c r="K262" s="76"/>
      <c r="L262" s="76"/>
      <c r="M262" s="103"/>
      <c r="N262" s="103"/>
    </row>
    <row r="263" spans="1:14">
      <c r="A263" s="102"/>
      <c r="I263" s="103"/>
      <c r="J263" s="104"/>
      <c r="K263" s="76"/>
      <c r="L263" s="76"/>
      <c r="M263" s="103"/>
      <c r="N263" s="103"/>
    </row>
    <row r="264" spans="1:14">
      <c r="A264" s="102"/>
      <c r="I264" s="103"/>
      <c r="J264" s="104"/>
      <c r="K264" s="76"/>
      <c r="L264" s="76"/>
      <c r="M264" s="103"/>
      <c r="N264" s="103"/>
    </row>
    <row r="265" spans="1:14">
      <c r="A265" s="102"/>
      <c r="I265" s="103"/>
      <c r="J265" s="104"/>
      <c r="K265" s="76"/>
      <c r="L265" s="76"/>
      <c r="M265" s="103"/>
      <c r="N265" s="103"/>
    </row>
    <row r="266" spans="1:14">
      <c r="A266" s="102"/>
      <c r="I266" s="103"/>
      <c r="J266" s="104"/>
      <c r="K266" s="76"/>
      <c r="L266" s="76"/>
      <c r="M266" s="103"/>
      <c r="N266" s="103"/>
    </row>
    <row r="267" spans="1:14">
      <c r="A267" s="102"/>
      <c r="I267" s="103"/>
      <c r="J267" s="104"/>
      <c r="K267" s="76"/>
      <c r="L267" s="76"/>
      <c r="M267" s="103"/>
      <c r="N267" s="103"/>
    </row>
    <row r="268" spans="1:14">
      <c r="A268" s="102"/>
      <c r="I268" s="103"/>
      <c r="J268" s="104"/>
      <c r="K268" s="76"/>
      <c r="L268" s="76"/>
      <c r="M268" s="103"/>
      <c r="N268" s="103"/>
    </row>
    <row r="269" spans="1:14">
      <c r="A269" s="102"/>
      <c r="I269" s="103"/>
      <c r="J269" s="104"/>
      <c r="K269" s="76"/>
      <c r="L269" s="76"/>
      <c r="M269" s="103"/>
      <c r="N269" s="103"/>
    </row>
    <row r="270" spans="1:14">
      <c r="A270" s="102"/>
      <c r="I270" s="103"/>
      <c r="J270" s="104"/>
      <c r="K270" s="76"/>
      <c r="L270" s="76"/>
      <c r="M270" s="103"/>
      <c r="N270" s="103"/>
    </row>
    <row r="271" spans="1:14">
      <c r="A271" s="102"/>
      <c r="I271" s="103"/>
      <c r="J271" s="104"/>
      <c r="K271" s="76"/>
      <c r="L271" s="76"/>
      <c r="M271" s="103"/>
      <c r="N271" s="103"/>
    </row>
    <row r="272" spans="1:14">
      <c r="A272" s="102"/>
      <c r="I272" s="103"/>
      <c r="J272" s="104"/>
      <c r="K272" s="76"/>
      <c r="L272" s="76"/>
      <c r="M272" s="103"/>
      <c r="N272" s="103"/>
    </row>
    <row r="273" spans="1:14">
      <c r="A273" s="102"/>
      <c r="I273" s="103"/>
      <c r="J273" s="104"/>
      <c r="K273" s="76"/>
      <c r="L273" s="76"/>
      <c r="M273" s="103"/>
      <c r="N273" s="103"/>
    </row>
    <row r="274" spans="1:14">
      <c r="A274" s="102"/>
      <c r="I274" s="103"/>
      <c r="J274" s="104"/>
      <c r="K274" s="76"/>
      <c r="L274" s="76"/>
      <c r="M274" s="103"/>
      <c r="N274" s="103"/>
    </row>
    <row r="275" spans="1:14">
      <c r="A275" s="102"/>
      <c r="I275" s="103"/>
      <c r="J275" s="104"/>
      <c r="K275" s="76"/>
      <c r="L275" s="76"/>
      <c r="M275" s="103"/>
      <c r="N275" s="103"/>
    </row>
    <row r="276" spans="1:14">
      <c r="A276" s="102"/>
      <c r="I276" s="103"/>
      <c r="J276" s="104"/>
      <c r="K276" s="76"/>
      <c r="L276" s="76"/>
      <c r="M276" s="103"/>
      <c r="N276" s="103"/>
    </row>
    <row r="277" spans="1:14">
      <c r="A277" s="102"/>
      <c r="I277" s="103"/>
      <c r="J277" s="104"/>
      <c r="K277" s="76"/>
      <c r="L277" s="76"/>
      <c r="M277" s="103"/>
      <c r="N277" s="103"/>
    </row>
    <row r="278" spans="1:14">
      <c r="A278" s="102"/>
      <c r="I278" s="103"/>
      <c r="J278" s="104"/>
      <c r="K278" s="76"/>
      <c r="L278" s="76"/>
      <c r="M278" s="103"/>
      <c r="N278" s="103"/>
    </row>
    <row r="279" spans="1:14">
      <c r="A279" s="102"/>
      <c r="I279" s="103"/>
      <c r="J279" s="104"/>
      <c r="K279" s="76"/>
      <c r="L279" s="76"/>
      <c r="M279" s="103"/>
      <c r="N279" s="103"/>
    </row>
    <row r="280" spans="1:14">
      <c r="A280" s="102"/>
      <c r="I280" s="103"/>
      <c r="J280" s="104"/>
      <c r="K280" s="76"/>
      <c r="L280" s="76"/>
      <c r="M280" s="103"/>
      <c r="N280" s="103"/>
    </row>
    <row r="281" spans="1:14">
      <c r="A281" s="102"/>
      <c r="I281" s="103"/>
      <c r="J281" s="104"/>
      <c r="K281" s="76"/>
      <c r="L281" s="76"/>
      <c r="M281" s="103"/>
      <c r="N281" s="103"/>
    </row>
    <row r="282" spans="1:14">
      <c r="A282" s="102"/>
      <c r="I282" s="103"/>
      <c r="J282" s="104"/>
      <c r="K282" s="76"/>
      <c r="L282" s="76"/>
      <c r="M282" s="103"/>
      <c r="N282" s="103"/>
    </row>
    <row r="283" spans="1:14">
      <c r="A283" s="102"/>
      <c r="I283" s="103"/>
      <c r="J283" s="104"/>
      <c r="K283" s="76"/>
      <c r="L283" s="76"/>
      <c r="M283" s="103"/>
      <c r="N283" s="103"/>
    </row>
    <row r="284" spans="1:14">
      <c r="A284" s="102"/>
      <c r="I284" s="103"/>
      <c r="J284" s="104"/>
      <c r="K284" s="76"/>
      <c r="L284" s="76"/>
      <c r="M284" s="103"/>
      <c r="N284" s="103"/>
    </row>
    <row r="285" spans="1:14">
      <c r="A285" s="102"/>
      <c r="I285" s="103"/>
      <c r="J285" s="104"/>
      <c r="K285" s="76"/>
      <c r="L285" s="76"/>
      <c r="M285" s="103"/>
      <c r="N285" s="103"/>
    </row>
    <row r="286" spans="1:14">
      <c r="A286" s="102"/>
      <c r="I286" s="103"/>
      <c r="J286" s="104"/>
      <c r="K286" s="76"/>
      <c r="L286" s="76"/>
      <c r="M286" s="103"/>
      <c r="N286" s="103"/>
    </row>
    <row r="287" spans="1:14">
      <c r="A287" s="102"/>
      <c r="I287" s="103"/>
      <c r="J287" s="104"/>
      <c r="K287" s="76"/>
      <c r="L287" s="76"/>
      <c r="M287" s="103"/>
      <c r="N287" s="103"/>
    </row>
    <row r="288" spans="1:14">
      <c r="A288" s="102"/>
      <c r="I288" s="103"/>
      <c r="J288" s="104"/>
      <c r="K288" s="76"/>
      <c r="L288" s="76"/>
      <c r="M288" s="103"/>
      <c r="N288" s="103"/>
    </row>
    <row r="289" spans="1:14">
      <c r="A289" s="102"/>
      <c r="I289" s="103"/>
      <c r="J289" s="104"/>
      <c r="K289" s="76"/>
      <c r="L289" s="76"/>
      <c r="M289" s="103"/>
      <c r="N289" s="103"/>
    </row>
    <row r="290" spans="1:14">
      <c r="A290" s="102"/>
      <c r="I290" s="103"/>
      <c r="J290" s="104"/>
      <c r="K290" s="76"/>
      <c r="L290" s="76"/>
      <c r="M290" s="103"/>
      <c r="N290" s="103"/>
    </row>
    <row r="291" spans="1:14">
      <c r="A291" s="102"/>
      <c r="I291" s="103"/>
      <c r="J291" s="104"/>
      <c r="K291" s="76"/>
      <c r="L291" s="76"/>
      <c r="M291" s="103"/>
      <c r="N291" s="103"/>
    </row>
    <row r="292" spans="1:14">
      <c r="A292" s="102"/>
      <c r="I292" s="103"/>
      <c r="J292" s="104"/>
      <c r="K292" s="76"/>
      <c r="L292" s="76"/>
      <c r="M292" s="103"/>
      <c r="N292" s="103"/>
    </row>
    <row r="293" spans="1:14">
      <c r="A293" s="102"/>
      <c r="I293" s="103"/>
      <c r="J293" s="104"/>
      <c r="K293" s="76"/>
      <c r="L293" s="76"/>
      <c r="M293" s="103"/>
      <c r="N293" s="103"/>
    </row>
    <row r="294" spans="1:14">
      <c r="A294" s="102"/>
      <c r="I294" s="103"/>
      <c r="J294" s="104"/>
      <c r="K294" s="76"/>
      <c r="L294" s="76"/>
      <c r="M294" s="103"/>
      <c r="N294" s="103"/>
    </row>
    <row r="295" spans="1:14">
      <c r="A295" s="102"/>
      <c r="I295" s="103"/>
      <c r="J295" s="104"/>
      <c r="K295" s="76"/>
      <c r="L295" s="76"/>
      <c r="M295" s="103"/>
      <c r="N295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2013-11-10T21:14:15Z</dcterms:modified>
</cp:coreProperties>
</file>