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D13" i="2"/>
  <c r="D15" i="2"/>
  <c r="F14" i="2"/>
  <c r="J16" i="2"/>
  <c r="B45" i="1"/>
  <c r="B34" i="1"/>
  <c r="B32" i="1"/>
  <c r="B33" i="1"/>
  <c r="B31" i="1"/>
  <c r="B40" i="1"/>
  <c r="B39" i="1"/>
  <c r="B38" i="1"/>
  <c r="D16" i="2"/>
  <c r="D14" i="2"/>
  <c r="J15" i="2"/>
  <c r="B35" i="1"/>
  <c r="B36" i="1"/>
  <c r="B43" i="1"/>
  <c r="B44" i="1"/>
  <c r="F13" i="2"/>
  <c r="F15" i="2"/>
  <c r="H13" i="2"/>
  <c r="I88" i="2"/>
  <c r="I90" i="2"/>
  <c r="I92" i="2"/>
  <c r="I94" i="2"/>
  <c r="I96" i="2"/>
  <c r="I98" i="2"/>
  <c r="I100" i="2"/>
  <c r="I102" i="2"/>
  <c r="I104" i="2"/>
  <c r="I106" i="2"/>
  <c r="I108" i="2"/>
  <c r="I110" i="2"/>
  <c r="I79" i="2"/>
  <c r="I81" i="2"/>
  <c r="I83" i="2"/>
  <c r="I85" i="2"/>
  <c r="I87" i="2"/>
  <c r="I89" i="2"/>
  <c r="I91" i="2"/>
  <c r="I93" i="2"/>
  <c r="I95" i="2"/>
  <c r="I97" i="2"/>
  <c r="I99" i="2"/>
  <c r="I101" i="2"/>
  <c r="I103" i="2"/>
  <c r="I105" i="2"/>
  <c r="I107" i="2"/>
  <c r="I109" i="2"/>
  <c r="I78" i="2"/>
  <c r="I80" i="2"/>
  <c r="I82" i="2"/>
  <c r="I45" i="2"/>
  <c r="I47" i="2"/>
  <c r="I49" i="2"/>
  <c r="I51" i="2"/>
  <c r="I53" i="2"/>
  <c r="I43" i="2"/>
  <c r="I59" i="2"/>
  <c r="I60" i="2"/>
  <c r="I86" i="2"/>
  <c r="I46" i="2"/>
  <c r="I50" i="2"/>
  <c r="I84" i="2"/>
  <c r="I44" i="2"/>
  <c r="I48" i="2"/>
  <c r="I52" i="2"/>
  <c r="I57" i="2"/>
  <c r="I58" i="2"/>
  <c r="I65" i="2"/>
  <c r="I67" i="2"/>
  <c r="I69" i="2"/>
  <c r="I71" i="2"/>
  <c r="I73" i="2"/>
  <c r="I75" i="2"/>
  <c r="I77" i="2"/>
  <c r="I38" i="2"/>
  <c r="I40" i="2"/>
  <c r="I42" i="2"/>
  <c r="I23" i="2"/>
  <c r="I25" i="2"/>
  <c r="I27" i="2"/>
  <c r="I29" i="2"/>
  <c r="I31" i="2"/>
  <c r="I33" i="2"/>
  <c r="I35" i="2"/>
  <c r="I54" i="2"/>
  <c r="I61" i="2"/>
  <c r="I64" i="2"/>
  <c r="I66" i="2"/>
  <c r="I74" i="2"/>
  <c r="I41" i="2"/>
  <c r="I28" i="2"/>
  <c r="I62" i="2"/>
  <c r="I32" i="2"/>
  <c r="I55" i="2"/>
  <c r="I72" i="2"/>
  <c r="I56" i="2"/>
  <c r="I63" i="2"/>
  <c r="I68" i="2"/>
  <c r="I76" i="2"/>
  <c r="I22" i="2"/>
  <c r="I30" i="2"/>
  <c r="I36" i="2"/>
  <c r="I70" i="2"/>
  <c r="I37" i="2"/>
  <c r="I24" i="2"/>
  <c r="I39" i="2"/>
  <c r="H14" i="2"/>
  <c r="I26" i="2"/>
  <c r="I34" i="2"/>
  <c r="I21" i="2"/>
  <c r="B42" i="1"/>
  <c r="B18" i="1"/>
  <c r="K26" i="2"/>
  <c r="L26" i="2"/>
  <c r="J26" i="2"/>
  <c r="M26" i="2"/>
  <c r="N26" i="2"/>
  <c r="K56" i="2"/>
  <c r="L56" i="2"/>
  <c r="J56" i="2"/>
  <c r="M56" i="2"/>
  <c r="N56" i="2"/>
  <c r="M62" i="2"/>
  <c r="N62" i="2"/>
  <c r="K62" i="2"/>
  <c r="L62" i="2"/>
  <c r="J62" i="2"/>
  <c r="M27" i="2"/>
  <c r="N27" i="2"/>
  <c r="J27" i="2"/>
  <c r="K27" i="2"/>
  <c r="L27" i="2"/>
  <c r="M65" i="2"/>
  <c r="N65" i="2"/>
  <c r="J65" i="2"/>
  <c r="K65" i="2"/>
  <c r="L65" i="2"/>
  <c r="K43" i="2"/>
  <c r="L43" i="2"/>
  <c r="J43" i="2"/>
  <c r="M43" i="2"/>
  <c r="N43" i="2"/>
  <c r="J47" i="2"/>
  <c r="M47" i="2"/>
  <c r="N47" i="2"/>
  <c r="K47" i="2"/>
  <c r="L47" i="2"/>
  <c r="K78" i="2"/>
  <c r="L78" i="2"/>
  <c r="M78" i="2"/>
  <c r="N78" i="2"/>
  <c r="J78" i="2"/>
  <c r="K103" i="2"/>
  <c r="L103" i="2"/>
  <c r="M103" i="2"/>
  <c r="N103" i="2"/>
  <c r="J103" i="2"/>
  <c r="K95" i="2"/>
  <c r="L95" i="2"/>
  <c r="M95" i="2"/>
  <c r="N95" i="2"/>
  <c r="J95" i="2"/>
  <c r="K87" i="2"/>
  <c r="L87" i="2"/>
  <c r="M87" i="2"/>
  <c r="N87" i="2"/>
  <c r="J87" i="2"/>
  <c r="M79" i="2"/>
  <c r="N79" i="2"/>
  <c r="K79" i="2"/>
  <c r="L79" i="2"/>
  <c r="J79" i="2"/>
  <c r="M104" i="2"/>
  <c r="N104" i="2"/>
  <c r="K104" i="2"/>
  <c r="L104" i="2"/>
  <c r="J104" i="2"/>
  <c r="M96" i="2"/>
  <c r="N96" i="2"/>
  <c r="K96" i="2"/>
  <c r="L96" i="2"/>
  <c r="J96" i="2"/>
  <c r="M88" i="2"/>
  <c r="N88" i="2"/>
  <c r="K88" i="2"/>
  <c r="L88" i="2"/>
  <c r="J88" i="2"/>
  <c r="J13" i="2"/>
  <c r="J14" i="2"/>
  <c r="K70" i="2"/>
  <c r="L70" i="2"/>
  <c r="J70" i="2"/>
  <c r="M70" i="2"/>
  <c r="N70" i="2"/>
  <c r="K76" i="2"/>
  <c r="L76" i="2"/>
  <c r="M76" i="2"/>
  <c r="N76" i="2"/>
  <c r="J76" i="2"/>
  <c r="K72" i="2"/>
  <c r="L72" i="2"/>
  <c r="J72" i="2"/>
  <c r="M72" i="2"/>
  <c r="N72" i="2"/>
  <c r="K28" i="2"/>
  <c r="L28" i="2"/>
  <c r="J28" i="2"/>
  <c r="M28" i="2"/>
  <c r="N28" i="2"/>
  <c r="J64" i="2"/>
  <c r="K64" i="2"/>
  <c r="L64" i="2"/>
  <c r="M64" i="2"/>
  <c r="N64" i="2"/>
  <c r="M33" i="2"/>
  <c r="N33" i="2"/>
  <c r="K33" i="2"/>
  <c r="L33" i="2"/>
  <c r="J33" i="2"/>
  <c r="M25" i="2"/>
  <c r="N25" i="2"/>
  <c r="K25" i="2"/>
  <c r="L25" i="2"/>
  <c r="J25" i="2"/>
  <c r="M38" i="2"/>
  <c r="N38" i="2"/>
  <c r="K38" i="2"/>
  <c r="L38" i="2"/>
  <c r="J38" i="2"/>
  <c r="M71" i="2"/>
  <c r="N71" i="2"/>
  <c r="K71" i="2"/>
  <c r="L71" i="2"/>
  <c r="J71" i="2"/>
  <c r="J58" i="2"/>
  <c r="K58" i="2"/>
  <c r="L58" i="2"/>
  <c r="M58" i="2"/>
  <c r="N58" i="2"/>
  <c r="K44" i="2"/>
  <c r="L44" i="2"/>
  <c r="J44" i="2"/>
  <c r="M44" i="2"/>
  <c r="N44" i="2"/>
  <c r="K86" i="2"/>
  <c r="L86" i="2"/>
  <c r="J86" i="2"/>
  <c r="M86" i="2"/>
  <c r="N86" i="2"/>
  <c r="J53" i="2"/>
  <c r="M53" i="2"/>
  <c r="N53" i="2"/>
  <c r="K53" i="2"/>
  <c r="L53" i="2"/>
  <c r="J45" i="2"/>
  <c r="M45" i="2"/>
  <c r="N45" i="2"/>
  <c r="K45" i="2"/>
  <c r="L45" i="2"/>
  <c r="K109" i="2"/>
  <c r="L109" i="2"/>
  <c r="M109" i="2"/>
  <c r="N109" i="2"/>
  <c r="J109" i="2"/>
  <c r="K101" i="2"/>
  <c r="L101" i="2"/>
  <c r="M101" i="2"/>
  <c r="N101" i="2"/>
  <c r="J101" i="2"/>
  <c r="K93" i="2"/>
  <c r="L93" i="2"/>
  <c r="M93" i="2"/>
  <c r="N93" i="2"/>
  <c r="J93" i="2"/>
  <c r="M85" i="2"/>
  <c r="N85" i="2"/>
  <c r="K85" i="2"/>
  <c r="L85" i="2"/>
  <c r="J85" i="2"/>
  <c r="M110" i="2"/>
  <c r="N110" i="2"/>
  <c r="K110" i="2"/>
  <c r="L110" i="2"/>
  <c r="J110" i="2"/>
  <c r="M102" i="2"/>
  <c r="N102" i="2"/>
  <c r="K102" i="2"/>
  <c r="L102" i="2"/>
  <c r="J102" i="2"/>
  <c r="M94" i="2"/>
  <c r="N94" i="2"/>
  <c r="K94" i="2"/>
  <c r="L94" i="2"/>
  <c r="J94" i="2"/>
  <c r="K37" i="2"/>
  <c r="L37" i="2"/>
  <c r="M37" i="2"/>
  <c r="N37" i="2"/>
  <c r="J37" i="2"/>
  <c r="K66" i="2"/>
  <c r="L66" i="2"/>
  <c r="J66" i="2"/>
  <c r="M66" i="2"/>
  <c r="N66" i="2"/>
  <c r="M40" i="2"/>
  <c r="N40" i="2"/>
  <c r="J40" i="2"/>
  <c r="K40" i="2"/>
  <c r="L40" i="2"/>
  <c r="K46" i="2"/>
  <c r="L46" i="2"/>
  <c r="M46" i="2"/>
  <c r="N46" i="2"/>
  <c r="J46" i="2"/>
  <c r="M21" i="2"/>
  <c r="N21" i="2"/>
  <c r="K21" i="2"/>
  <c r="L21" i="2"/>
  <c r="J21" i="2"/>
  <c r="K39" i="2"/>
  <c r="L39" i="2"/>
  <c r="J39" i="2"/>
  <c r="M39" i="2"/>
  <c r="N39" i="2"/>
  <c r="M36" i="2"/>
  <c r="N36" i="2"/>
  <c r="J36" i="2"/>
  <c r="K36" i="2"/>
  <c r="L36" i="2"/>
  <c r="K68" i="2"/>
  <c r="L68" i="2"/>
  <c r="M68" i="2"/>
  <c r="N68" i="2"/>
  <c r="J68" i="2"/>
  <c r="J55" i="2"/>
  <c r="K55" i="2"/>
  <c r="L55" i="2"/>
  <c r="M55" i="2"/>
  <c r="N55" i="2"/>
  <c r="K41" i="2"/>
  <c r="L41" i="2"/>
  <c r="J41" i="2"/>
  <c r="M41" i="2"/>
  <c r="N41" i="2"/>
  <c r="J61" i="2"/>
  <c r="M61" i="2"/>
  <c r="N61" i="2"/>
  <c r="K61" i="2"/>
  <c r="L61" i="2"/>
  <c r="M31" i="2"/>
  <c r="N31" i="2"/>
  <c r="J31" i="2"/>
  <c r="K31" i="2"/>
  <c r="L31" i="2"/>
  <c r="M23" i="2"/>
  <c r="N23" i="2"/>
  <c r="J23" i="2"/>
  <c r="K23" i="2"/>
  <c r="L23" i="2"/>
  <c r="M77" i="2"/>
  <c r="N77" i="2"/>
  <c r="J77" i="2"/>
  <c r="K77" i="2"/>
  <c r="L77" i="2"/>
  <c r="M69" i="2"/>
  <c r="N69" i="2"/>
  <c r="J69" i="2"/>
  <c r="K69" i="2"/>
  <c r="L69" i="2"/>
  <c r="J57" i="2"/>
  <c r="K57" i="2"/>
  <c r="L57" i="2"/>
  <c r="M57" i="2"/>
  <c r="N57" i="2"/>
  <c r="K84" i="2"/>
  <c r="L84" i="2"/>
  <c r="J84" i="2"/>
  <c r="M84" i="2"/>
  <c r="N84" i="2"/>
  <c r="M60" i="2"/>
  <c r="N60" i="2"/>
  <c r="J60" i="2"/>
  <c r="K60" i="2"/>
  <c r="L60" i="2"/>
  <c r="J51" i="2"/>
  <c r="M51" i="2"/>
  <c r="N51" i="2"/>
  <c r="K51" i="2"/>
  <c r="L51" i="2"/>
  <c r="K82" i="2"/>
  <c r="L82" i="2"/>
  <c r="J82" i="2"/>
  <c r="M82" i="2"/>
  <c r="N82" i="2"/>
  <c r="K107" i="2"/>
  <c r="L107" i="2"/>
  <c r="M107" i="2"/>
  <c r="N107" i="2"/>
  <c r="J107" i="2"/>
  <c r="K99" i="2"/>
  <c r="L99" i="2"/>
  <c r="M99" i="2"/>
  <c r="N99" i="2"/>
  <c r="J99" i="2"/>
  <c r="K91" i="2"/>
  <c r="L91" i="2"/>
  <c r="M91" i="2"/>
  <c r="N91" i="2"/>
  <c r="J91" i="2"/>
  <c r="M83" i="2"/>
  <c r="N83" i="2"/>
  <c r="J83" i="2"/>
  <c r="K83" i="2"/>
  <c r="L83" i="2"/>
  <c r="M108" i="2"/>
  <c r="N108" i="2"/>
  <c r="K108" i="2"/>
  <c r="L108" i="2"/>
  <c r="J108" i="2"/>
  <c r="M100" i="2"/>
  <c r="N100" i="2"/>
  <c r="K100" i="2"/>
  <c r="L100" i="2"/>
  <c r="J100" i="2"/>
  <c r="M92" i="2"/>
  <c r="N92" i="2"/>
  <c r="K92" i="2"/>
  <c r="L92" i="2"/>
  <c r="J92" i="2"/>
  <c r="B20" i="1"/>
  <c r="B21" i="1"/>
  <c r="B19" i="1"/>
  <c r="B22" i="1"/>
  <c r="K22" i="2"/>
  <c r="L22" i="2"/>
  <c r="M22" i="2"/>
  <c r="N22" i="2"/>
  <c r="J22" i="2"/>
  <c r="J35" i="2"/>
  <c r="K35" i="2"/>
  <c r="L35" i="2"/>
  <c r="M35" i="2"/>
  <c r="N35" i="2"/>
  <c r="M73" i="2"/>
  <c r="N73" i="2"/>
  <c r="J73" i="2"/>
  <c r="K73" i="2"/>
  <c r="L73" i="2"/>
  <c r="K48" i="2"/>
  <c r="L48" i="2"/>
  <c r="J48" i="2"/>
  <c r="M48" i="2"/>
  <c r="N48" i="2"/>
  <c r="K34" i="2"/>
  <c r="L34" i="2"/>
  <c r="J34" i="2"/>
  <c r="M34" i="2"/>
  <c r="N34" i="2"/>
  <c r="K24" i="2"/>
  <c r="L24" i="2"/>
  <c r="M24" i="2"/>
  <c r="N24" i="2"/>
  <c r="J24" i="2"/>
  <c r="K30" i="2"/>
  <c r="L30" i="2"/>
  <c r="M30" i="2"/>
  <c r="N30" i="2"/>
  <c r="J30" i="2"/>
  <c r="J63" i="2"/>
  <c r="K63" i="2"/>
  <c r="L63" i="2"/>
  <c r="M63" i="2"/>
  <c r="N63" i="2"/>
  <c r="K32" i="2"/>
  <c r="L32" i="2"/>
  <c r="M32" i="2"/>
  <c r="N32" i="2"/>
  <c r="J32" i="2"/>
  <c r="K74" i="2"/>
  <c r="L74" i="2"/>
  <c r="J74" i="2"/>
  <c r="M74" i="2"/>
  <c r="N74" i="2"/>
  <c r="M54" i="2"/>
  <c r="N54" i="2"/>
  <c r="K54" i="2"/>
  <c r="L54" i="2"/>
  <c r="J54" i="2"/>
  <c r="M29" i="2"/>
  <c r="N29" i="2"/>
  <c r="J29" i="2"/>
  <c r="K29" i="2"/>
  <c r="L29" i="2"/>
  <c r="M42" i="2"/>
  <c r="N42" i="2"/>
  <c r="K42" i="2"/>
  <c r="L42" i="2"/>
  <c r="J42" i="2"/>
  <c r="M75" i="2"/>
  <c r="N75" i="2"/>
  <c r="J75" i="2"/>
  <c r="K75" i="2"/>
  <c r="L75" i="2"/>
  <c r="M67" i="2"/>
  <c r="N67" i="2"/>
  <c r="K67" i="2"/>
  <c r="L67" i="2"/>
  <c r="J67" i="2"/>
  <c r="K52" i="2"/>
  <c r="L52" i="2"/>
  <c r="J52" i="2"/>
  <c r="M52" i="2"/>
  <c r="N52" i="2"/>
  <c r="K50" i="2"/>
  <c r="L50" i="2"/>
  <c r="M50" i="2"/>
  <c r="N50" i="2"/>
  <c r="J50" i="2"/>
  <c r="J59" i="2"/>
  <c r="M59" i="2"/>
  <c r="N59" i="2"/>
  <c r="K59" i="2"/>
  <c r="L59" i="2"/>
  <c r="J49" i="2"/>
  <c r="M49" i="2"/>
  <c r="N49" i="2"/>
  <c r="K49" i="2"/>
  <c r="L49" i="2"/>
  <c r="K80" i="2"/>
  <c r="L80" i="2"/>
  <c r="M80" i="2"/>
  <c r="N80" i="2"/>
  <c r="J80" i="2"/>
  <c r="K105" i="2"/>
  <c r="L105" i="2"/>
  <c r="M105" i="2"/>
  <c r="N105" i="2"/>
  <c r="J105" i="2"/>
  <c r="K97" i="2"/>
  <c r="L97" i="2"/>
  <c r="M97" i="2"/>
  <c r="N97" i="2"/>
  <c r="J97" i="2"/>
  <c r="K89" i="2"/>
  <c r="L89" i="2"/>
  <c r="M89" i="2"/>
  <c r="N89" i="2"/>
  <c r="J89" i="2"/>
  <c r="M81" i="2"/>
  <c r="N81" i="2"/>
  <c r="K81" i="2"/>
  <c r="L81" i="2"/>
  <c r="J81" i="2"/>
  <c r="M106" i="2"/>
  <c r="N106" i="2"/>
  <c r="K106" i="2"/>
  <c r="L106" i="2"/>
  <c r="J106" i="2"/>
  <c r="M98" i="2"/>
  <c r="N98" i="2"/>
  <c r="K98" i="2"/>
  <c r="L98" i="2"/>
  <c r="J98" i="2"/>
  <c r="M90" i="2"/>
  <c r="N90" i="2"/>
  <c r="K90" i="2"/>
  <c r="L90" i="2"/>
  <c r="J90" i="2"/>
  <c r="B24" i="1"/>
  <c r="B23" i="1"/>
</calcChain>
</file>

<file path=xl/sharedStrings.xml><?xml version="1.0" encoding="utf-8"?>
<sst xmlns="http://schemas.openxmlformats.org/spreadsheetml/2006/main" count="209" uniqueCount="182">
  <si>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</si>
  <si>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</si>
  <si>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</si>
  <si>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</si>
  <si>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</si>
  <si>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</si>
  <si>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</si>
  <si>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</si>
  <si>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</si>
  <si>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</si>
  <si>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</si>
  <si>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</si>
  <si>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</si>
  <si>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</si>
  <si>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</si>
  <si>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</si>
  <si>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</si>
  <si>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</si>
  <si>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</si>
  <si>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</si>
  <si>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</si>
  <si>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</si>
  <si>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</si>
  <si>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</si>
  <si>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</si>
  <si>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</si>
  <si>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</si>
  <si>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</si>
  <si>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</si>
  <si>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</si>
  <si>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</si>
  <si>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</si>
  <si>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</si>
  <si>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</si>
  <si>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</si>
  <si>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</si>
  <si>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</si>
  <si>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</si>
  <si>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</si>
  <si>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</si>
  <si>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</si>
  <si>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</si>
  <si>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</si>
  <si>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</si>
  <si>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</si>
  <si>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</si>
  <si>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</si>
  <si>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</si>
  <si>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</si>
  <si>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</si>
  <si>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</si>
  <si>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</si>
  <si>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</si>
  <si>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</si>
  <si>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</si>
  <si>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</si>
  <si>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</si>
  <si>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</si>
  <si>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</si>
  <si>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</si>
  <si>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</si>
  <si>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</si>
  <si>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</si>
  <si>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</si>
  <si>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</si>
  <si>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</si>
  <si>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</si>
  <si>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</si>
  <si>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</si>
  <si>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</si>
  <si>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</si>
  <si>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</si>
  <si>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</si>
  <si>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</si>
  <si>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</si>
  <si>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</si>
  <si>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</si>
  <si>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</si>
  <si>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</si>
  <si>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</si>
  <si>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</si>
  <si>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</si>
  <si>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</si>
  <si>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</si>
  <si>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</si>
  <si>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</si>
  <si>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</si>
  <si>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</si>
  <si>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</si>
  <si>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</si>
  <si>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</si>
  <si>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</si>
  <si>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17:27:45</t>
  </si>
  <si>
    <t xml:space="preserve">   17:27:34</t>
  </si>
  <si>
    <t xml:space="preserve">   17:27:55</t>
  </si>
  <si>
    <t xml:space="preserve">   17:28:05</t>
  </si>
  <si>
    <t xml:space="preserve">   17:28:15</t>
  </si>
  <si>
    <t xml:space="preserve">   17:28:25</t>
  </si>
  <si>
    <t xml:space="preserve">   17:28:35</t>
  </si>
  <si>
    <t xml:space="preserve">   17:28:45</t>
  </si>
  <si>
    <t xml:space="preserve">   17:28:55</t>
  </si>
  <si>
    <t xml:space="preserve">   17:29:05</t>
  </si>
  <si>
    <t xml:space="preserve">   17:29:15</t>
  </si>
  <si>
    <t xml:space="preserve">   17:29:25</t>
  </si>
  <si>
    <t xml:space="preserve">   17:29:35</t>
  </si>
  <si>
    <t xml:space="preserve">   17:29:45</t>
  </si>
  <si>
    <t xml:space="preserve">   17:29:55</t>
  </si>
  <si>
    <t xml:space="preserve">   17:30:05</t>
  </si>
  <si>
    <t xml:space="preserve">   17:30:15</t>
  </si>
  <si>
    <t xml:space="preserve">   17:30:25</t>
  </si>
  <si>
    <t xml:space="preserve">   17:30:35</t>
  </si>
  <si>
    <t xml:space="preserve">   17:30:45</t>
  </si>
  <si>
    <t xml:space="preserve">   17:30:55</t>
  </si>
  <si>
    <t xml:space="preserve">   17:31:06</t>
  </si>
  <si>
    <t xml:space="preserve">   17:31:16</t>
  </si>
  <si>
    <t xml:space="preserve">   17:31:26</t>
  </si>
  <si>
    <t xml:space="preserve">   17:31:36</t>
  </si>
  <si>
    <t xml:space="preserve">   17:31:46</t>
  </si>
  <si>
    <t xml:space="preserve">   17:31:56</t>
  </si>
  <si>
    <t xml:space="preserve">   17:32:06</t>
  </si>
  <si>
    <t xml:space="preserve">   17:32:16</t>
  </si>
  <si>
    <t xml:space="preserve">   17:32:26</t>
  </si>
  <si>
    <t xml:space="preserve">   17:32:36</t>
  </si>
  <si>
    <t xml:space="preserve">   17:32:46</t>
  </si>
  <si>
    <t xml:space="preserve">   17:32:56</t>
  </si>
  <si>
    <t xml:space="preserve">   17:33:06</t>
  </si>
  <si>
    <t xml:space="preserve">   17:33:16</t>
  </si>
  <si>
    <t xml:space="preserve">   17:33:26</t>
  </si>
  <si>
    <t xml:space="preserve">   17:33:36</t>
  </si>
  <si>
    <t xml:space="preserve">   17:33:46</t>
  </si>
  <si>
    <t xml:space="preserve">   17:33:56</t>
  </si>
  <si>
    <t xml:space="preserve">   17:34:06</t>
  </si>
  <si>
    <t xml:space="preserve">   17:34:16</t>
  </si>
  <si>
    <t xml:space="preserve">   17:34:26</t>
  </si>
  <si>
    <t xml:space="preserve">   17:34:36</t>
  </si>
  <si>
    <t xml:space="preserve">   17:34:46</t>
  </si>
  <si>
    <t xml:space="preserve">   17:34:56</t>
  </si>
  <si>
    <t xml:space="preserve">   17:35:06</t>
  </si>
  <si>
    <t xml:space="preserve">   17:35:16</t>
  </si>
  <si>
    <t xml:space="preserve">   17:35:26</t>
  </si>
  <si>
    <t xml:space="preserve">   17:35:36</t>
  </si>
  <si>
    <t xml:space="preserve">   17:35:46</t>
  </si>
  <si>
    <t xml:space="preserve">   17:35:56</t>
  </si>
  <si>
    <t xml:space="preserve">   17:36:06</t>
  </si>
  <si>
    <t xml:space="preserve">   17:36:16</t>
  </si>
  <si>
    <t xml:space="preserve">   17:36:25</t>
  </si>
  <si>
    <t xml:space="preserve">   17:36:35</t>
  </si>
  <si>
    <t xml:space="preserve">   17:36:45</t>
  </si>
  <si>
    <t xml:space="preserve">   17:36:55</t>
  </si>
  <si>
    <t xml:space="preserve">   17:37:05</t>
  </si>
  <si>
    <t xml:space="preserve">   17:37:15</t>
  </si>
  <si>
    <t xml:space="preserve">   17:37:25</t>
  </si>
  <si>
    <t xml:space="preserve">   17:37:35</t>
  </si>
  <si>
    <t xml:space="preserve">   17:37:45</t>
  </si>
  <si>
    <t xml:space="preserve">   17:37:55</t>
  </si>
  <si>
    <t xml:space="preserve">   17:38:05</t>
  </si>
  <si>
    <t xml:space="preserve">   17:38:15</t>
  </si>
  <si>
    <t xml:space="preserve">   17:38:25</t>
  </si>
  <si>
    <t xml:space="preserve">   17:38:35</t>
  </si>
  <si>
    <t xml:space="preserve">   17:38:45</t>
  </si>
  <si>
    <t xml:space="preserve">   17:38:55</t>
  </si>
  <si>
    <t xml:space="preserve">   17:39:05</t>
  </si>
  <si>
    <t xml:space="preserve">   17:39:15</t>
  </si>
  <si>
    <t xml:space="preserve">   17:39:25</t>
  </si>
  <si>
    <t xml:space="preserve">   17:39:35</t>
  </si>
  <si>
    <t xml:space="preserve">   17:39:45</t>
  </si>
  <si>
    <t xml:space="preserve">   17:39:55</t>
  </si>
  <si>
    <t xml:space="preserve">   17:40:05</t>
  </si>
  <si>
    <t xml:space="preserve">   17:40:15</t>
  </si>
  <si>
    <t xml:space="preserve">   17:40:25</t>
  </si>
  <si>
    <t xml:space="preserve">   17:40:35</t>
  </si>
  <si>
    <t xml:space="preserve">   17:40:45</t>
  </si>
  <si>
    <t xml:space="preserve">   17:40:55</t>
  </si>
  <si>
    <t xml:space="preserve">   17:41:05</t>
  </si>
  <si>
    <t xml:space="preserve">   17:41:15</t>
  </si>
  <si>
    <t xml:space="preserve">   17:41:25</t>
  </si>
  <si>
    <t xml:space="preserve">   17:41:35</t>
  </si>
  <si>
    <t xml:space="preserve">   17:41:45</t>
  </si>
  <si>
    <t xml:space="preserve">   17:41:55</t>
  </si>
  <si>
    <t xml:space="preserve">   17:42:05</t>
  </si>
  <si>
    <t xml:space="preserve">   17:42:15</t>
  </si>
  <si>
    <t xml:space="preserve">   17:42:25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</si>
</sst>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center" vertical="center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172" fontId="1" fillId="0" borderId="2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4825516982078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3978511454079"/>
                  <c:y val="-0.4862316640526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values'!$N$27:$N$110</c:f>
              <c:numCache>
                <c:formatCode>0.00</c:formatCode>
                <c:ptCount val="84"/>
                <c:pt idx="0">
                  <c:v>231.6701787414984</c:v>
                </c:pt>
                <c:pt idx="1">
                  <c:v>230.2702558932882</c:v>
                </c:pt>
                <c:pt idx="2">
                  <c:v>230.2702558932882</c:v>
                </c:pt>
                <c:pt idx="3">
                  <c:v>229.8720351808954</c:v>
                </c:pt>
                <c:pt idx="4">
                  <c:v>231.0690372557756</c:v>
                </c:pt>
                <c:pt idx="5">
                  <c:v>229.4745917437042</c:v>
                </c:pt>
                <c:pt idx="6">
                  <c:v>229.0398152291931</c:v>
                </c:pt>
                <c:pt idx="7">
                  <c:v>227.6570881919067</c:v>
                </c:pt>
                <c:pt idx="8">
                  <c:v>229.8341992083366</c:v>
                </c:pt>
                <c:pt idx="9">
                  <c:v>228.2485292677111</c:v>
                </c:pt>
                <c:pt idx="10">
                  <c:v>230.0710482511777</c:v>
                </c:pt>
                <c:pt idx="11">
                  <c:v>229.8720351808954</c:v>
                </c:pt>
                <c:pt idx="12">
                  <c:v>230.8690487875176</c:v>
                </c:pt>
                <c:pt idx="13">
                  <c:v>227.6956610258237</c:v>
                </c:pt>
                <c:pt idx="14">
                  <c:v>229.4745917437042</c:v>
                </c:pt>
                <c:pt idx="15">
                  <c:v>229.4745917437042</c:v>
                </c:pt>
                <c:pt idx="16">
                  <c:v>229.6732164293186</c:v>
                </c:pt>
                <c:pt idx="17">
                  <c:v>228.4843704855262</c:v>
                </c:pt>
                <c:pt idx="18">
                  <c:v>228.9191686307912</c:v>
                </c:pt>
                <c:pt idx="19">
                  <c:v>228.72138308504</c:v>
                </c:pt>
                <c:pt idx="20">
                  <c:v>230.9076665823308</c:v>
                </c:pt>
                <c:pt idx="21">
                  <c:v>231.1075861774216</c:v>
                </c:pt>
                <c:pt idx="22">
                  <c:v>229.7122407800016</c:v>
                </c:pt>
                <c:pt idx="23">
                  <c:v>230.7079422560502</c:v>
                </c:pt>
                <c:pt idx="24">
                  <c:v>230.9076665823308</c:v>
                </c:pt>
                <c:pt idx="25">
                  <c:v>229.3153182103924</c:v>
                </c:pt>
                <c:pt idx="26">
                  <c:v>231.1075861774216</c:v>
                </c:pt>
                <c:pt idx="27">
                  <c:v>229.9109925646743</c:v>
                </c:pt>
                <c:pt idx="28">
                  <c:v>230.1099383519418</c:v>
                </c:pt>
                <c:pt idx="29">
                  <c:v>228.1291804224116</c:v>
                </c:pt>
                <c:pt idx="30">
                  <c:v>229.7122407800016</c:v>
                </c:pt>
                <c:pt idx="31">
                  <c:v>229.5136827458171</c:v>
                </c:pt>
                <c:pt idx="32">
                  <c:v>227.5387034866398</c:v>
                </c:pt>
                <c:pt idx="33">
                  <c:v>229.7122407800016</c:v>
                </c:pt>
                <c:pt idx="34">
                  <c:v>229.3153182103924</c:v>
                </c:pt>
                <c:pt idx="35">
                  <c:v>230.7079422560502</c:v>
                </c:pt>
                <c:pt idx="36">
                  <c:v>230.5084129445769</c:v>
                </c:pt>
                <c:pt idx="37">
                  <c:v>228.1291804224116</c:v>
                </c:pt>
                <c:pt idx="38">
                  <c:v>230.1099383519418</c:v>
                </c:pt>
                <c:pt idx="39">
                  <c:v>228.9191686307912</c:v>
                </c:pt>
                <c:pt idx="40">
                  <c:v>228.72138308504</c:v>
                </c:pt>
                <c:pt idx="41">
                  <c:v>228.72138308504</c:v>
                </c:pt>
                <c:pt idx="42">
                  <c:v>231.1075861774216</c:v>
                </c:pt>
                <c:pt idx="43">
                  <c:v>228.5237900348974</c:v>
                </c:pt>
                <c:pt idx="44">
                  <c:v>228.3263892305132</c:v>
                </c:pt>
                <c:pt idx="45">
                  <c:v>227.3024566487728</c:v>
                </c:pt>
                <c:pt idx="46">
                  <c:v>225.9322468093025</c:v>
                </c:pt>
                <c:pt idx="47">
                  <c:v>229.4745917437042</c:v>
                </c:pt>
                <c:pt idx="48">
                  <c:v>227.6956610258237</c:v>
                </c:pt>
                <c:pt idx="49">
                  <c:v>228.2869049092425</c:v>
                </c:pt>
                <c:pt idx="50">
                  <c:v>228.6820286192448</c:v>
                </c:pt>
                <c:pt idx="51">
                  <c:v>228.2869049092425</c:v>
                </c:pt>
                <c:pt idx="52">
                  <c:v>229.0779235612814</c:v>
                </c:pt>
                <c:pt idx="53">
                  <c:v>227.6956610258237</c:v>
                </c:pt>
                <c:pt idx="54">
                  <c:v>227.3024566487728</c:v>
                </c:pt>
                <c:pt idx="55">
                  <c:v>229.0779235612814</c:v>
                </c:pt>
                <c:pt idx="56">
                  <c:v>227.8925504289345</c:v>
                </c:pt>
                <c:pt idx="57">
                  <c:v>227.6956610258237</c:v>
                </c:pt>
                <c:pt idx="58">
                  <c:v>226.362900003015</c:v>
                </c:pt>
                <c:pt idx="59">
                  <c:v>231.5080121919534</c:v>
                </c:pt>
                <c:pt idx="60">
                  <c:v>227.5387034866398</c:v>
                </c:pt>
                <c:pt idx="61">
                  <c:v>228.9191686307912</c:v>
                </c:pt>
                <c:pt idx="62">
                  <c:v>228.5237900348974</c:v>
                </c:pt>
                <c:pt idx="63">
                  <c:v>229.5136827458171</c:v>
                </c:pt>
                <c:pt idx="64">
                  <c:v>227.1460076205852</c:v>
                </c:pt>
                <c:pt idx="65">
                  <c:v>230.3090783942883</c:v>
                </c:pt>
                <c:pt idx="66">
                  <c:v>227.9321633614901</c:v>
                </c:pt>
                <c:pt idx="67">
                  <c:v>227.5795549828419</c:v>
                </c:pt>
                <c:pt idx="68">
                  <c:v>229.9510802619751</c:v>
                </c:pt>
                <c:pt idx="69">
                  <c:v>228.7618582664239</c:v>
                </c:pt>
                <c:pt idx="70">
                  <c:v>228.5643287074047</c:v>
                </c:pt>
                <c:pt idx="71">
                  <c:v>227.1869820963259</c:v>
                </c:pt>
                <c:pt idx="72">
                  <c:v>227.3422601763668</c:v>
                </c:pt>
                <c:pt idx="73">
                  <c:v>228.3263892305132</c:v>
                </c:pt>
                <c:pt idx="74">
                  <c:v>227.3422601763668</c:v>
                </c:pt>
                <c:pt idx="75">
                  <c:v>229.7122407800016</c:v>
                </c:pt>
                <c:pt idx="76">
                  <c:v>225.9724843103471</c:v>
                </c:pt>
                <c:pt idx="77">
                  <c:v>227.9321633614901</c:v>
                </c:pt>
                <c:pt idx="78">
                  <c:v>224.9997488550043</c:v>
                </c:pt>
                <c:pt idx="79">
                  <c:v>226.558392009586</c:v>
                </c:pt>
                <c:pt idx="80">
                  <c:v>227.5387034866398</c:v>
                </c:pt>
                <c:pt idx="81">
                  <c:v>226.558392009586</c:v>
                </c:pt>
                <c:pt idx="82">
                  <c:v>226.362900003015</c:v>
                </c:pt>
                <c:pt idx="83">
                  <c:v>225.5828247441333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604920"/>
        <c:axId val="-2099598776"/>
      </c:scatterChart>
      <c:valAx>
        <c:axId val="-209960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598776"/>
        <c:crosses val="autoZero"/>
        <c:crossBetween val="midCat"/>
      </c:valAx>
      <c:valAx>
        <c:axId val="-2099598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6049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780191109648"/>
          <c:y val="0.384999295045236"/>
          <c:w val="0.228855443418353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0" sqref="G10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59.26</v>
      </c>
      <c r="C7" s="13" t="s">
        <v>4</v>
      </c>
      <c r="D7" s="13"/>
      <c r="E7" s="14"/>
    </row>
    <row r="8" spans="1:5">
      <c r="A8" s="11" t="s">
        <v>5</v>
      </c>
      <c r="B8">
        <v>30.25</v>
      </c>
      <c r="C8" s="13" t="s">
        <v>6</v>
      </c>
      <c r="D8" s="13"/>
      <c r="E8" s="14"/>
    </row>
    <row r="9" spans="1:5">
      <c r="A9" s="11" t="s">
        <v>7</v>
      </c>
      <c r="B9" s="12">
        <v>30.7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>
        <v>17.8</v>
      </c>
      <c r="C11" s="13" t="s">
        <v>12</v>
      </c>
      <c r="D11" s="13"/>
      <c r="E11" s="14"/>
    </row>
    <row r="12" spans="1:5">
      <c r="A12" s="11" t="s">
        <v>13</v>
      </c>
      <c r="B12">
        <v>17.7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96.341277469174514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20.135326991057472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200.36024979916056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150.28296140108949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7.6777350808270732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7.6777350808270732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239.92922127584603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1.6825860506834627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1.6831210982753151</v>
      </c>
      <c r="C32" s="43"/>
      <c r="D32" s="43"/>
      <c r="E32" s="45"/>
    </row>
    <row r="33" spans="1:5">
      <c r="A33" s="42" t="s">
        <v>38</v>
      </c>
      <c r="B33" s="47">
        <f>TAN(B8*PI()/180)</f>
        <v>0.58318276339698061</v>
      </c>
      <c r="C33" s="43"/>
      <c r="D33" s="43"/>
      <c r="E33" s="45"/>
    </row>
    <row r="34" spans="1:5">
      <c r="A34" s="42" t="s">
        <v>39</v>
      </c>
      <c r="B34" s="47">
        <f>TAN(B9*PI()/180)</f>
        <v>0.59375654955641588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3.5886903333693682E-2</v>
      </c>
      <c r="C35" s="43"/>
      <c r="D35" s="43"/>
      <c r="E35" s="45"/>
    </row>
    <row r="36" spans="1:5">
      <c r="A36" s="42" t="s">
        <v>41</v>
      </c>
      <c r="B36" s="47">
        <f>B35+(B29*(B12-B11))</f>
        <v>3.5848603333693684E-2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151.35330646455989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12.775623651143363</v>
      </c>
      <c r="C39" s="48"/>
      <c r="D39" s="48"/>
      <c r="E39" s="45"/>
    </row>
    <row r="40" spans="1:5">
      <c r="A40" s="49" t="s">
        <v>44</v>
      </c>
      <c r="B40" s="48">
        <f>B33/B31-1</f>
        <v>-0.65340092819615792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1.9797121443406242E-5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4.8108047017554854E-3</v>
      </c>
      <c r="C43" s="48"/>
      <c r="D43" s="48"/>
      <c r="E43" s="50"/>
    </row>
    <row r="44" spans="1:5">
      <c r="A44" s="49" t="s">
        <v>47</v>
      </c>
      <c r="B44" s="48">
        <f>B34/B32-1</f>
        <v>-0.64722885942976127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8" width="11.5" bestFit="1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9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9" ht="15">
      <c r="A5" s="3"/>
      <c r="B5" s="3"/>
      <c r="C5" s="3"/>
      <c r="D5" s="55"/>
      <c r="E5" s="54"/>
      <c r="F5" s="54"/>
      <c r="I5" s="53"/>
    </row>
    <row r="6" spans="1:19" ht="16" thickBot="1">
      <c r="A6" s="56" t="s">
        <v>48</v>
      </c>
      <c r="D6" s="53"/>
      <c r="I6" s="53"/>
    </row>
    <row r="7" spans="1:19">
      <c r="A7" s="57" t="s">
        <v>49</v>
      </c>
      <c r="B7">
        <v>59.26</v>
      </c>
      <c r="C7" s="58" t="s">
        <v>50</v>
      </c>
      <c r="D7" s="59" t="s">
        <v>51</v>
      </c>
      <c r="E7">
        <v>17.8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9">
      <c r="A8" s="63" t="s">
        <v>53</v>
      </c>
      <c r="B8">
        <v>30.25</v>
      </c>
      <c r="C8" s="64" t="s">
        <v>50</v>
      </c>
      <c r="D8" s="65" t="s">
        <v>54</v>
      </c>
      <c r="E8">
        <v>17.7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9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9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N10" s="61"/>
    </row>
    <row r="11" spans="1:19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9" ht="16" thickBot="1">
      <c r="A12" s="79" t="s">
        <v>31</v>
      </c>
      <c r="D12" s="53"/>
      <c r="I12" s="53"/>
      <c r="O12" s="100"/>
      <c r="P12" s="100"/>
      <c r="Q12" s="100"/>
      <c r="R12" s="100"/>
      <c r="S12" s="100"/>
    </row>
    <row r="13" spans="1:19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1.6820512544335913</v>
      </c>
      <c r="E13" s="83" t="s">
        <v>42</v>
      </c>
      <c r="F13" s="84">
        <f>$D$15/$D$13*1/$B$16*POWER(100,2)</f>
        <v>151.40142817338983</v>
      </c>
      <c r="G13" s="39" t="s">
        <v>40</v>
      </c>
      <c r="H13" s="84">
        <f>(-$F$14+(SQRT(POWER($F$14,2)-4*$F$13*$F$15)))/(2*$F$13)</f>
        <v>3.5862171378506773E-2</v>
      </c>
      <c r="I13" s="85" t="s">
        <v>45</v>
      </c>
      <c r="J13" s="86">
        <f>$D$16/$D$14*1/$B$16*POWER($H$14,2)</f>
        <v>2.0438107168358145E-5</v>
      </c>
      <c r="O13" s="100"/>
      <c r="P13" s="100"/>
      <c r="Q13" s="100"/>
      <c r="R13" s="100"/>
      <c r="S13" s="100"/>
    </row>
    <row r="14" spans="1:19">
      <c r="A14" s="46" t="s">
        <v>33</v>
      </c>
      <c r="B14" s="43">
        <v>-0.08</v>
      </c>
      <c r="C14" s="87" t="s">
        <v>37</v>
      </c>
      <c r="D14" s="88">
        <f>TAN(($B$7+($B$14*(G21-$E$7)))*PI()/180)</f>
        <v>1.6756532322789981</v>
      </c>
      <c r="E14" s="49" t="s">
        <v>43</v>
      </c>
      <c r="F14" s="48">
        <f>$D$15/$D$13*100+$D$15/$D$13*1/$B$16*100-$B$13*1/$B$16*100-100+$B$13*100</f>
        <v>12.787124739553718</v>
      </c>
      <c r="G14" s="42" t="s">
        <v>41</v>
      </c>
      <c r="H14" s="47">
        <f>$H$13+($B$15*(G21-$E$8))</f>
        <v>3.632177137850677E-2</v>
      </c>
      <c r="I14" s="89" t="s">
        <v>46</v>
      </c>
      <c r="J14" s="50">
        <f>$D$16/$D$14*$H$14+$D$16/$D$14*1/$B$16*$H$14-$B$13*1/$B$16*$H$14-$H$14+$B$13*$H$14</f>
        <v>4.9499274882422277E-3</v>
      </c>
      <c r="O14" s="100"/>
      <c r="P14" s="131" t="s">
        <v>78</v>
      </c>
      <c r="Q14" s="131"/>
      <c r="R14" s="113"/>
      <c r="S14" s="100"/>
    </row>
    <row r="15" spans="1:19" ht="24">
      <c r="A15" s="46" t="s">
        <v>34</v>
      </c>
      <c r="B15" s="43">
        <v>3.8299999999999999E-4</v>
      </c>
      <c r="C15" s="87" t="s">
        <v>38</v>
      </c>
      <c r="D15" s="88">
        <f>TAN($B$8*PI()/180)</f>
        <v>0.58318276339698061</v>
      </c>
      <c r="E15" s="49" t="s">
        <v>44</v>
      </c>
      <c r="F15" s="48">
        <f>$D$15/$D$13-1</f>
        <v>-0.65329072948293732</v>
      </c>
      <c r="G15" s="90"/>
      <c r="H15" s="48"/>
      <c r="I15" s="89" t="s">
        <v>47</v>
      </c>
      <c r="J15" s="50">
        <f>$D$16/$D$14-1</f>
        <v>-0.64523390026199889</v>
      </c>
      <c r="O15" s="100"/>
      <c r="P15" s="118" t="s">
        <v>77</v>
      </c>
      <c r="Q15" s="77"/>
      <c r="R15" s="113"/>
      <c r="S15" s="100"/>
    </row>
    <row r="16" spans="1:19" ht="13" thickBot="1">
      <c r="A16" s="91" t="s">
        <v>35</v>
      </c>
      <c r="B16" s="43">
        <v>22.9</v>
      </c>
      <c r="C16" s="93" t="s">
        <v>39</v>
      </c>
      <c r="D16" s="94">
        <f>TAN(E21*PI()/180)</f>
        <v>0.5944649617289951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00"/>
      <c r="P16" s="125">
        <v>2.6069700000000012E-2</v>
      </c>
      <c r="Q16" s="114"/>
      <c r="R16" s="113"/>
      <c r="S16" s="100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  <c r="S17" s="100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O18" s="100"/>
      <c r="P18" s="113"/>
      <c r="Q18" s="113"/>
      <c r="R18" s="113"/>
      <c r="S18" s="100"/>
    </row>
    <row r="19" spans="1:19">
      <c r="D19" s="53"/>
      <c r="I19" s="53"/>
      <c r="O19" s="100"/>
      <c r="P19" s="113"/>
      <c r="Q19" s="115"/>
      <c r="R19" s="113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O20" s="100"/>
      <c r="P20" s="119" t="s">
        <v>91</v>
      </c>
      <c r="Q20" s="120" t="s">
        <v>86</v>
      </c>
      <c r="R20" s="121" t="s">
        <v>87</v>
      </c>
      <c r="S20" s="116"/>
    </row>
    <row r="21" spans="1:19">
      <c r="A21" s="102">
        <v>40387</v>
      </c>
      <c r="B21" t="s">
        <v>93</v>
      </c>
      <c r="C21">
        <v>0</v>
      </c>
      <c r="D21">
        <v>292.69600000000003</v>
      </c>
      <c r="E21">
        <v>30.73</v>
      </c>
      <c r="F21">
        <v>6057</v>
      </c>
      <c r="G21">
        <v>18.899999999999999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93.926013549434458</v>
      </c>
      <c r="J21" s="104">
        <f t="shared" ref="J21:J84" si="1">I21*20.9/100</f>
        <v>19.630536831831801</v>
      </c>
      <c r="K21" s="76">
        <f>($B$9-EXP(52.57-6690.9/(273.15+G21)-4.681*LN(273.15+G21)))*I21/100*0.2095</f>
        <v>196.40237882151266</v>
      </c>
      <c r="L21" s="76">
        <f t="shared" ref="L21:L84" si="2">K21/1.33322</f>
        <v>147.3143058321302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7.3686481885852224</v>
      </c>
      <c r="N21" s="103">
        <f t="shared" ref="N21:N84" si="3">M21*31.25</f>
        <v>230.27025589328821</v>
      </c>
      <c r="O21" s="100"/>
      <c r="P21" s="122">
        <f>Q46</f>
        <v>-2.171999999999997</v>
      </c>
      <c r="Q21" s="123">
        <f>P21*(6)</f>
        <v>-13.031999999999982</v>
      </c>
      <c r="R21" s="124">
        <f>(Q21/1000)*(P16*1000)</f>
        <v>-0.33974033039999968</v>
      </c>
      <c r="S21" s="117"/>
    </row>
    <row r="22" spans="1:19">
      <c r="A22" s="102">
        <v>40387</v>
      </c>
      <c r="B22" t="s">
        <v>92</v>
      </c>
      <c r="C22">
        <v>0.184</v>
      </c>
      <c r="D22">
        <v>291.18200000000002</v>
      </c>
      <c r="E22">
        <v>30.79</v>
      </c>
      <c r="F22">
        <v>6068</v>
      </c>
      <c r="G22">
        <v>18.899999999999999</v>
      </c>
      <c r="I22" s="103">
        <f t="shared" si="0"/>
        <v>93.439667528160243</v>
      </c>
      <c r="J22" s="104">
        <f t="shared" si="1"/>
        <v>19.528890513385491</v>
      </c>
      <c r="K22" s="76">
        <f t="shared" ref="K22:K36" si="4">($B$9-EXP(52.57-6690.9/(273.15+G22)-4.681*LN(273.15+G22)))*I22/100*0.2095</f>
        <v>195.3854133196354</v>
      </c>
      <c r="L22" s="76">
        <f t="shared" si="2"/>
        <v>146.55151686866037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7.3304935539610048</v>
      </c>
      <c r="N22" s="103">
        <f t="shared" si="3"/>
        <v>229.07792356128141</v>
      </c>
      <c r="P22" s="54"/>
      <c r="Q22" s="54"/>
    </row>
    <row r="23" spans="1:19">
      <c r="A23" s="102">
        <v>40387</v>
      </c>
      <c r="B23" t="s">
        <v>94</v>
      </c>
      <c r="C23">
        <v>0.35099999999999998</v>
      </c>
      <c r="D23">
        <v>294.47300000000001</v>
      </c>
      <c r="E23">
        <v>30.66</v>
      </c>
      <c r="F23">
        <v>6066</v>
      </c>
      <c r="G23">
        <v>18.899999999999999</v>
      </c>
      <c r="I23" s="103">
        <f t="shared" si="0"/>
        <v>94.497034638975833</v>
      </c>
      <c r="J23" s="104">
        <f t="shared" si="1"/>
        <v>19.749880239545949</v>
      </c>
      <c r="K23" s="76">
        <f t="shared" si="4"/>
        <v>197.59640267182922</v>
      </c>
      <c r="L23" s="76">
        <f t="shared" si="2"/>
        <v>148.20989984535876</v>
      </c>
      <c r="M23" s="103">
        <f t="shared" si="5"/>
        <v>7.4134457197279495</v>
      </c>
      <c r="N23" s="103">
        <f t="shared" si="3"/>
        <v>231.67017874149843</v>
      </c>
      <c r="P23" s="132" t="s">
        <v>84</v>
      </c>
      <c r="Q23" s="128"/>
      <c r="R23" s="128"/>
      <c r="S23" s="128"/>
    </row>
    <row r="24" spans="1:19">
      <c r="A24" s="102">
        <v>40387</v>
      </c>
      <c r="B24" t="s">
        <v>95</v>
      </c>
      <c r="C24">
        <v>0.51800000000000002</v>
      </c>
      <c r="D24">
        <v>293.964</v>
      </c>
      <c r="E24">
        <v>30.68</v>
      </c>
      <c r="F24">
        <v>6067</v>
      </c>
      <c r="G24">
        <v>18.899999999999999</v>
      </c>
      <c r="I24" s="103">
        <f t="shared" si="0"/>
        <v>94.333486338562281</v>
      </c>
      <c r="J24" s="104">
        <f t="shared" si="1"/>
        <v>19.715698644759517</v>
      </c>
      <c r="K24" s="76">
        <f t="shared" si="4"/>
        <v>197.25441780480907</v>
      </c>
      <c r="L24" s="76">
        <f t="shared" si="2"/>
        <v>147.95338939170509</v>
      </c>
      <c r="M24" s="103">
        <f t="shared" si="5"/>
        <v>7.4006150901499757</v>
      </c>
      <c r="N24" s="103">
        <f t="shared" si="3"/>
        <v>231.26922156718675</v>
      </c>
      <c r="P24" s="54"/>
      <c r="Q24" s="54"/>
      <c r="R24" s="54"/>
    </row>
    <row r="25" spans="1:19">
      <c r="A25" s="102">
        <v>40387</v>
      </c>
      <c r="B25" t="s">
        <v>96</v>
      </c>
      <c r="C25">
        <v>0.68400000000000005</v>
      </c>
      <c r="D25">
        <v>292.69600000000003</v>
      </c>
      <c r="E25">
        <v>30.73</v>
      </c>
      <c r="F25">
        <v>6070</v>
      </c>
      <c r="G25">
        <v>18.899999999999999</v>
      </c>
      <c r="I25" s="103">
        <f t="shared" si="0"/>
        <v>93.926013549434458</v>
      </c>
      <c r="J25" s="104">
        <f t="shared" si="1"/>
        <v>19.630536831831801</v>
      </c>
      <c r="K25" s="76">
        <f t="shared" si="4"/>
        <v>196.40237882151266</v>
      </c>
      <c r="L25" s="76">
        <f t="shared" si="2"/>
        <v>147.3143058321302</v>
      </c>
      <c r="M25" s="103">
        <f t="shared" si="5"/>
        <v>7.3686481885852224</v>
      </c>
      <c r="N25" s="103">
        <f t="shared" si="3"/>
        <v>230.27025589328821</v>
      </c>
      <c r="P25" s="54"/>
      <c r="Q25" s="54"/>
      <c r="R25" s="54"/>
    </row>
    <row r="26" spans="1:19">
      <c r="A26" s="102">
        <v>40387</v>
      </c>
      <c r="B26" t="s">
        <v>97</v>
      </c>
      <c r="C26">
        <v>0.85099999999999998</v>
      </c>
      <c r="D26">
        <v>292.94900000000001</v>
      </c>
      <c r="E26">
        <v>30.72</v>
      </c>
      <c r="F26">
        <v>6054</v>
      </c>
      <c r="G26">
        <v>18.899999999999999</v>
      </c>
      <c r="I26" s="103">
        <f t="shared" si="0"/>
        <v>94.007348756128863</v>
      </c>
      <c r="J26" s="104">
        <f t="shared" si="1"/>
        <v>19.64753589003093</v>
      </c>
      <c r="K26" s="76">
        <f t="shared" si="4"/>
        <v>196.57245340972369</v>
      </c>
      <c r="L26" s="76">
        <f t="shared" si="2"/>
        <v>147.44187261646516</v>
      </c>
      <c r="M26" s="103">
        <f t="shared" si="5"/>
        <v>7.3750290675433341</v>
      </c>
      <c r="N26" s="103">
        <f t="shared" si="3"/>
        <v>230.4696583607292</v>
      </c>
      <c r="P26" s="54"/>
      <c r="Q26" s="54"/>
      <c r="R26" s="54"/>
    </row>
    <row r="27" spans="1:19">
      <c r="A27" s="102">
        <v>40387</v>
      </c>
      <c r="B27" t="s">
        <v>98</v>
      </c>
      <c r="C27">
        <v>1.018</v>
      </c>
      <c r="D27">
        <v>294.47300000000001</v>
      </c>
      <c r="E27">
        <v>30.66</v>
      </c>
      <c r="F27">
        <v>6061</v>
      </c>
      <c r="G27">
        <v>18.899999999999999</v>
      </c>
      <c r="I27" s="103">
        <f t="shared" si="0"/>
        <v>94.497034638975833</v>
      </c>
      <c r="J27" s="104">
        <f t="shared" si="1"/>
        <v>19.749880239545949</v>
      </c>
      <c r="K27" s="76">
        <f t="shared" si="4"/>
        <v>197.59640267182922</v>
      </c>
      <c r="L27" s="76">
        <f t="shared" si="2"/>
        <v>148.20989984535876</v>
      </c>
      <c r="M27" s="103">
        <f t="shared" si="5"/>
        <v>7.4134457197279495</v>
      </c>
      <c r="N27" s="103">
        <f t="shared" si="3"/>
        <v>231.67017874149843</v>
      </c>
      <c r="P27" s="54"/>
      <c r="Q27" s="54"/>
      <c r="R27" s="54"/>
    </row>
    <row r="28" spans="1:19">
      <c r="A28" s="102">
        <v>40387</v>
      </c>
      <c r="B28" t="s">
        <v>99</v>
      </c>
      <c r="C28">
        <v>1.1850000000000001</v>
      </c>
      <c r="D28">
        <v>292.69600000000003</v>
      </c>
      <c r="E28">
        <v>30.73</v>
      </c>
      <c r="F28">
        <v>6061</v>
      </c>
      <c r="G28">
        <v>18.899999999999999</v>
      </c>
      <c r="I28" s="103">
        <f t="shared" si="0"/>
        <v>93.926013549434458</v>
      </c>
      <c r="J28" s="104">
        <f t="shared" si="1"/>
        <v>19.630536831831801</v>
      </c>
      <c r="K28" s="76">
        <f t="shared" si="4"/>
        <v>196.40237882151266</v>
      </c>
      <c r="L28" s="76">
        <f t="shared" si="2"/>
        <v>147.3143058321302</v>
      </c>
      <c r="M28" s="103">
        <f t="shared" si="5"/>
        <v>7.3686481885852224</v>
      </c>
      <c r="N28" s="103">
        <f t="shared" si="3"/>
        <v>230.27025589328821</v>
      </c>
      <c r="P28" s="54"/>
      <c r="Q28" s="54"/>
      <c r="R28" s="54"/>
    </row>
    <row r="29" spans="1:19">
      <c r="A29" s="102">
        <v>40387</v>
      </c>
      <c r="B29" t="s">
        <v>100</v>
      </c>
      <c r="C29">
        <v>1.3520000000000001</v>
      </c>
      <c r="D29">
        <v>292.69600000000003</v>
      </c>
      <c r="E29">
        <v>30.73</v>
      </c>
      <c r="F29">
        <v>6064</v>
      </c>
      <c r="G29">
        <v>18.899999999999999</v>
      </c>
      <c r="I29" s="103">
        <f t="shared" si="0"/>
        <v>93.926013549434458</v>
      </c>
      <c r="J29" s="104">
        <f t="shared" si="1"/>
        <v>19.630536831831801</v>
      </c>
      <c r="K29" s="76">
        <f t="shared" si="4"/>
        <v>196.40237882151266</v>
      </c>
      <c r="L29" s="76">
        <f t="shared" si="2"/>
        <v>147.3143058321302</v>
      </c>
      <c r="M29" s="103">
        <f t="shared" si="5"/>
        <v>7.3686481885852224</v>
      </c>
      <c r="N29" s="103">
        <f t="shared" si="3"/>
        <v>230.27025589328821</v>
      </c>
      <c r="P29" s="54"/>
      <c r="Q29" s="54"/>
      <c r="R29" s="54"/>
    </row>
    <row r="30" spans="1:19">
      <c r="A30" s="102">
        <v>40387</v>
      </c>
      <c r="B30" t="s">
        <v>101</v>
      </c>
      <c r="C30">
        <v>1.5189999999999999</v>
      </c>
      <c r="D30">
        <v>292.19099999999997</v>
      </c>
      <c r="E30">
        <v>30.75</v>
      </c>
      <c r="F30">
        <v>6071</v>
      </c>
      <c r="G30">
        <v>18.899999999999999</v>
      </c>
      <c r="I30" s="103">
        <f t="shared" si="0"/>
        <v>93.763581437293993</v>
      </c>
      <c r="J30" s="104">
        <f t="shared" si="1"/>
        <v>19.596588520394445</v>
      </c>
      <c r="K30" s="76">
        <f t="shared" si="4"/>
        <v>196.0627279408267</v>
      </c>
      <c r="L30" s="76">
        <f t="shared" si="2"/>
        <v>147.05954601703147</v>
      </c>
      <c r="M30" s="103">
        <f t="shared" si="5"/>
        <v>7.3559051257886523</v>
      </c>
      <c r="N30" s="103">
        <f t="shared" si="3"/>
        <v>229.87203518089538</v>
      </c>
      <c r="P30" s="54"/>
      <c r="Q30" s="54"/>
      <c r="R30" s="54"/>
    </row>
    <row r="31" spans="1:19">
      <c r="A31" s="102">
        <v>40387</v>
      </c>
      <c r="B31" t="s">
        <v>102</v>
      </c>
      <c r="C31">
        <v>1.6859999999999999</v>
      </c>
      <c r="D31">
        <v>293.70999999999998</v>
      </c>
      <c r="E31">
        <v>30.69</v>
      </c>
      <c r="F31">
        <v>6068</v>
      </c>
      <c r="G31">
        <v>18.899999999999999</v>
      </c>
      <c r="I31" s="103">
        <f t="shared" si="0"/>
        <v>94.251832221867744</v>
      </c>
      <c r="J31" s="104">
        <f t="shared" si="1"/>
        <v>19.698632934370359</v>
      </c>
      <c r="K31" s="76">
        <f t="shared" si="4"/>
        <v>197.08367636531491</v>
      </c>
      <c r="L31" s="76">
        <f t="shared" si="2"/>
        <v>147.82532242639243</v>
      </c>
      <c r="M31" s="103">
        <f t="shared" si="5"/>
        <v>7.3942091921848183</v>
      </c>
      <c r="N31" s="103">
        <f t="shared" si="3"/>
        <v>231.06903725577558</v>
      </c>
      <c r="P31" s="54"/>
      <c r="Q31" s="54"/>
      <c r="R31" s="54"/>
    </row>
    <row r="32" spans="1:19">
      <c r="A32" s="102">
        <v>40387</v>
      </c>
      <c r="B32" t="s">
        <v>103</v>
      </c>
      <c r="C32">
        <v>1.8520000000000001</v>
      </c>
      <c r="D32">
        <v>291.68599999999998</v>
      </c>
      <c r="E32">
        <v>30.77</v>
      </c>
      <c r="F32">
        <v>6061</v>
      </c>
      <c r="G32">
        <v>18.899999999999999</v>
      </c>
      <c r="I32" s="103">
        <f t="shared" si="0"/>
        <v>93.601466371577246</v>
      </c>
      <c r="J32" s="104">
        <f t="shared" si="1"/>
        <v>19.562706471659641</v>
      </c>
      <c r="K32" s="76">
        <f t="shared" si="4"/>
        <v>195.72374001462438</v>
      </c>
      <c r="L32" s="76">
        <f t="shared" si="2"/>
        <v>146.80528346006238</v>
      </c>
      <c r="M32" s="103">
        <f t="shared" si="5"/>
        <v>7.343186935798534</v>
      </c>
      <c r="N32" s="103">
        <f t="shared" si="3"/>
        <v>229.4745917437042</v>
      </c>
      <c r="P32" s="54"/>
      <c r="Q32" s="54"/>
      <c r="R32" s="54"/>
    </row>
    <row r="33" spans="1:18">
      <c r="A33" s="102">
        <v>40387</v>
      </c>
      <c r="B33" t="s">
        <v>104</v>
      </c>
      <c r="C33">
        <v>2.02</v>
      </c>
      <c r="D33">
        <v>291.077</v>
      </c>
      <c r="E33">
        <v>30.75</v>
      </c>
      <c r="F33">
        <v>6063</v>
      </c>
      <c r="G33">
        <v>19</v>
      </c>
      <c r="I33" s="103">
        <f t="shared" si="0"/>
        <v>93.600094957502165</v>
      </c>
      <c r="J33" s="104">
        <f t="shared" si="1"/>
        <v>19.562419846117951</v>
      </c>
      <c r="K33" s="76">
        <f t="shared" si="4"/>
        <v>195.69400192691066</v>
      </c>
      <c r="L33" s="76">
        <f t="shared" si="2"/>
        <v>146.78297799831284</v>
      </c>
      <c r="M33" s="103">
        <f t="shared" si="5"/>
        <v>7.329274087334178</v>
      </c>
      <c r="N33" s="103">
        <f t="shared" si="3"/>
        <v>229.03981522919307</v>
      </c>
      <c r="P33" s="54"/>
      <c r="Q33" s="54"/>
      <c r="R33" s="54"/>
    </row>
    <row r="34" spans="1:18">
      <c r="A34" s="102">
        <v>40387</v>
      </c>
      <c r="B34" t="s">
        <v>105</v>
      </c>
      <c r="C34">
        <v>2.1859999999999999</v>
      </c>
      <c r="D34">
        <v>289.322</v>
      </c>
      <c r="E34">
        <v>30.82</v>
      </c>
      <c r="F34">
        <v>6065</v>
      </c>
      <c r="G34">
        <v>19</v>
      </c>
      <c r="I34" s="103">
        <f t="shared" si="0"/>
        <v>93.035025596697807</v>
      </c>
      <c r="J34" s="104">
        <f t="shared" si="1"/>
        <v>19.444320349709841</v>
      </c>
      <c r="K34" s="76">
        <f t="shared" si="4"/>
        <v>194.51258555513994</v>
      </c>
      <c r="L34" s="76">
        <f t="shared" si="2"/>
        <v>145.89684039778876</v>
      </c>
      <c r="M34" s="103">
        <f t="shared" si="5"/>
        <v>7.2850268221410133</v>
      </c>
      <c r="N34" s="103">
        <f t="shared" si="3"/>
        <v>227.65708819190667</v>
      </c>
      <c r="P34" s="54"/>
      <c r="Q34" s="54"/>
      <c r="R34" s="54"/>
    </row>
    <row r="35" spans="1:18">
      <c r="A35" s="102">
        <v>40387</v>
      </c>
      <c r="B35" t="s">
        <v>106</v>
      </c>
      <c r="C35">
        <v>2.3530000000000002</v>
      </c>
      <c r="D35">
        <v>292.08600000000001</v>
      </c>
      <c r="E35">
        <v>30.71</v>
      </c>
      <c r="F35">
        <v>6064</v>
      </c>
      <c r="G35">
        <v>19</v>
      </c>
      <c r="I35" s="103">
        <f t="shared" si="0"/>
        <v>93.924730286980363</v>
      </c>
      <c r="J35" s="104">
        <f t="shared" si="1"/>
        <v>19.630268629978897</v>
      </c>
      <c r="K35" s="76">
        <f t="shared" si="4"/>
        <v>196.37273186646141</v>
      </c>
      <c r="L35" s="76">
        <f t="shared" si="2"/>
        <v>147.29206872568773</v>
      </c>
      <c r="M35" s="103">
        <f t="shared" si="5"/>
        <v>7.3546943746667708</v>
      </c>
      <c r="N35" s="103">
        <f t="shared" si="3"/>
        <v>229.8341992083366</v>
      </c>
      <c r="P35" s="54"/>
      <c r="Q35" s="54"/>
      <c r="R35" s="54"/>
    </row>
    <row r="36" spans="1:18">
      <c r="A36" s="102">
        <v>40387</v>
      </c>
      <c r="B36" t="s">
        <v>107</v>
      </c>
      <c r="C36">
        <v>2.52</v>
      </c>
      <c r="D36">
        <v>290.07299999999998</v>
      </c>
      <c r="E36">
        <v>30.79</v>
      </c>
      <c r="F36">
        <v>6051</v>
      </c>
      <c r="G36">
        <v>19</v>
      </c>
      <c r="I36" s="103">
        <f t="shared" si="0"/>
        <v>93.276725673174298</v>
      </c>
      <c r="J36" s="104">
        <f t="shared" si="1"/>
        <v>19.494835665693426</v>
      </c>
      <c r="K36" s="76">
        <f t="shared" si="4"/>
        <v>195.01791896589347</v>
      </c>
      <c r="L36" s="76">
        <f t="shared" si="2"/>
        <v>146.27587267359735</v>
      </c>
      <c r="M36" s="103">
        <f t="shared" si="5"/>
        <v>7.3039529365667537</v>
      </c>
      <c r="N36" s="103">
        <f t="shared" si="3"/>
        <v>228.24852926771106</v>
      </c>
      <c r="P36" s="54"/>
      <c r="Q36" s="54"/>
      <c r="R36" s="54"/>
    </row>
    <row r="37" spans="1:18">
      <c r="A37" s="102">
        <v>40387</v>
      </c>
      <c r="B37" t="s">
        <v>108</v>
      </c>
      <c r="C37">
        <v>2.6869999999999998</v>
      </c>
      <c r="D37">
        <v>292.44299999999998</v>
      </c>
      <c r="E37">
        <v>30.74</v>
      </c>
      <c r="F37">
        <v>6054</v>
      </c>
      <c r="G37">
        <v>18.899999999999999</v>
      </c>
      <c r="I37" s="103">
        <f t="shared" si="0"/>
        <v>93.844757810956921</v>
      </c>
      <c r="J37" s="104">
        <f t="shared" si="1"/>
        <v>19.613554382489994</v>
      </c>
      <c r="K37" s="76">
        <f t="shared" ref="K37:K42" si="6">($B$9-EXP(52.57-6690.9/(273.15+G37)-4.681*LN(273.15+G37)))*I37/100*0.2095</f>
        <v>196.23247040395287</v>
      </c>
      <c r="L37" s="76">
        <f t="shared" si="2"/>
        <v>147.18686368637799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7.362273544037687</v>
      </c>
      <c r="N37" s="103">
        <f t="shared" si="3"/>
        <v>230.07104825117773</v>
      </c>
      <c r="P37" s="54"/>
      <c r="Q37" s="54"/>
      <c r="R37" s="54"/>
    </row>
    <row r="38" spans="1:18">
      <c r="A38" s="102">
        <v>40387</v>
      </c>
      <c r="B38" t="s">
        <v>109</v>
      </c>
      <c r="C38">
        <v>2.8540000000000001</v>
      </c>
      <c r="D38">
        <v>292.19099999999997</v>
      </c>
      <c r="E38">
        <v>30.75</v>
      </c>
      <c r="F38">
        <v>6060</v>
      </c>
      <c r="G38">
        <v>18.899999999999999</v>
      </c>
      <c r="I38" s="103">
        <f t="shared" si="0"/>
        <v>93.763581437293993</v>
      </c>
      <c r="J38" s="104">
        <f t="shared" si="1"/>
        <v>19.596588520394445</v>
      </c>
      <c r="K38" s="76">
        <f t="shared" si="6"/>
        <v>196.0627279408267</v>
      </c>
      <c r="L38" s="76">
        <f t="shared" si="2"/>
        <v>147.05954601703147</v>
      </c>
      <c r="M38" s="103">
        <f t="shared" si="7"/>
        <v>7.3559051257886523</v>
      </c>
      <c r="N38" s="103">
        <f t="shared" si="3"/>
        <v>229.87203518089538</v>
      </c>
      <c r="P38" s="54"/>
      <c r="Q38" s="54"/>
      <c r="R38" s="54"/>
    </row>
    <row r="39" spans="1:18">
      <c r="A39" s="102">
        <v>40387</v>
      </c>
      <c r="B39" t="s">
        <v>110</v>
      </c>
      <c r="C39">
        <v>3.0209999999999999</v>
      </c>
      <c r="D39">
        <v>293.45600000000002</v>
      </c>
      <c r="E39">
        <v>30.7</v>
      </c>
      <c r="F39">
        <v>6056</v>
      </c>
      <c r="G39">
        <v>18.899999999999999</v>
      </c>
      <c r="I39" s="103">
        <f t="shared" si="0"/>
        <v>94.170257988554553</v>
      </c>
      <c r="J39" s="104">
        <f t="shared" si="1"/>
        <v>19.681583919607903</v>
      </c>
      <c r="K39" s="76">
        <f t="shared" si="6"/>
        <v>196.91310196459452</v>
      </c>
      <c r="L39" s="76">
        <f t="shared" si="2"/>
        <v>147.69738075080969</v>
      </c>
      <c r="M39" s="103">
        <f t="shared" si="7"/>
        <v>7.3878095612005623</v>
      </c>
      <c r="N39" s="103">
        <f t="shared" si="3"/>
        <v>230.86904878751758</v>
      </c>
      <c r="P39" s="54"/>
      <c r="Q39" s="54"/>
      <c r="R39" s="54"/>
    </row>
    <row r="40" spans="1:18">
      <c r="A40" s="102">
        <v>40387</v>
      </c>
      <c r="B40" t="s">
        <v>111</v>
      </c>
      <c r="C40">
        <v>3.1880000000000002</v>
      </c>
      <c r="D40">
        <v>289.428</v>
      </c>
      <c r="E40">
        <v>30.86</v>
      </c>
      <c r="F40">
        <v>6055</v>
      </c>
      <c r="G40">
        <v>18.899999999999999</v>
      </c>
      <c r="I40" s="103">
        <f t="shared" si="0"/>
        <v>92.875849986330422</v>
      </c>
      <c r="J40" s="104">
        <f t="shared" si="1"/>
        <v>19.411052647143059</v>
      </c>
      <c r="K40" s="76">
        <f t="shared" si="6"/>
        <v>194.20645232414512</v>
      </c>
      <c r="L40" s="76">
        <f t="shared" si="2"/>
        <v>145.66722095689016</v>
      </c>
      <c r="M40" s="103">
        <f t="shared" si="7"/>
        <v>7.2862611528263592</v>
      </c>
      <c r="N40" s="103">
        <f t="shared" si="3"/>
        <v>227.69566102582374</v>
      </c>
      <c r="P40" s="54"/>
      <c r="Q40" s="54"/>
      <c r="R40" s="54"/>
    </row>
    <row r="41" spans="1:18">
      <c r="A41" s="102">
        <v>40387</v>
      </c>
      <c r="B41" t="s">
        <v>112</v>
      </c>
      <c r="C41">
        <v>3.355</v>
      </c>
      <c r="D41">
        <v>291.68599999999998</v>
      </c>
      <c r="E41">
        <v>30.77</v>
      </c>
      <c r="F41">
        <v>6076</v>
      </c>
      <c r="G41">
        <v>18.899999999999999</v>
      </c>
      <c r="I41" s="103">
        <f t="shared" si="0"/>
        <v>93.601466371577246</v>
      </c>
      <c r="J41" s="104">
        <f t="shared" si="1"/>
        <v>19.562706471659641</v>
      </c>
      <c r="K41" s="76">
        <f t="shared" si="6"/>
        <v>195.72374001462438</v>
      </c>
      <c r="L41" s="76">
        <f t="shared" si="2"/>
        <v>146.80528346006238</v>
      </c>
      <c r="M41" s="103">
        <f t="shared" si="7"/>
        <v>7.343186935798534</v>
      </c>
      <c r="N41" s="103">
        <f t="shared" si="3"/>
        <v>229.4745917437042</v>
      </c>
      <c r="P41" s="54"/>
      <c r="Q41" s="54"/>
      <c r="R41" s="54"/>
    </row>
    <row r="42" spans="1:18">
      <c r="A42" s="102">
        <v>40387</v>
      </c>
      <c r="B42" t="s">
        <v>113</v>
      </c>
      <c r="C42">
        <v>3.5219999999999998</v>
      </c>
      <c r="D42">
        <v>291.68599999999998</v>
      </c>
      <c r="E42">
        <v>30.77</v>
      </c>
      <c r="F42">
        <v>6072</v>
      </c>
      <c r="G42">
        <v>18.899999999999999</v>
      </c>
      <c r="I42" s="103">
        <f t="shared" si="0"/>
        <v>93.601466371577246</v>
      </c>
      <c r="J42" s="104">
        <f t="shared" si="1"/>
        <v>19.562706471659641</v>
      </c>
      <c r="K42" s="76">
        <f t="shared" si="6"/>
        <v>195.72374001462438</v>
      </c>
      <c r="L42" s="76">
        <f t="shared" si="2"/>
        <v>146.80528346006238</v>
      </c>
      <c r="M42" s="103">
        <f t="shared" si="7"/>
        <v>7.343186935798534</v>
      </c>
      <c r="N42" s="103">
        <f t="shared" si="3"/>
        <v>229.4745917437042</v>
      </c>
      <c r="P42" s="54"/>
      <c r="Q42" s="54"/>
      <c r="R42" s="54"/>
    </row>
    <row r="43" spans="1:18" ht="24">
      <c r="A43" s="102">
        <v>40387</v>
      </c>
      <c r="B43" t="s">
        <v>114</v>
      </c>
      <c r="C43">
        <v>3.6890000000000001</v>
      </c>
      <c r="D43">
        <v>291.93799999999999</v>
      </c>
      <c r="E43">
        <v>30.76</v>
      </c>
      <c r="F43">
        <v>6068</v>
      </c>
      <c r="G43">
        <v>18.899999999999999</v>
      </c>
      <c r="I43" s="103">
        <f t="shared" ref="I43:I77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93.682484325198317</v>
      </c>
      <c r="J43" s="104">
        <f t="shared" si="1"/>
        <v>19.579639223966446</v>
      </c>
      <c r="K43" s="76">
        <f t="shared" ref="K43:K77" si="9">($B$9-EXP(52.57-6690.9/(273.15+G43)-4.681*LN(273.15+G43)))*I43/100*0.2095</f>
        <v>195.8931512162406</v>
      </c>
      <c r="L43" s="76">
        <f t="shared" si="2"/>
        <v>146.93235266215672</v>
      </c>
      <c r="M43" s="103">
        <f t="shared" ref="M43:M77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7.3495429257381968</v>
      </c>
      <c r="N43" s="103">
        <f t="shared" si="3"/>
        <v>229.67321642931864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115</v>
      </c>
      <c r="C44">
        <v>3.8559999999999999</v>
      </c>
      <c r="D44">
        <v>290.42899999999997</v>
      </c>
      <c r="E44">
        <v>30.82</v>
      </c>
      <c r="F44">
        <v>6083</v>
      </c>
      <c r="G44">
        <v>18.899999999999999</v>
      </c>
      <c r="I44" s="103">
        <f t="shared" si="8"/>
        <v>93.197560383147447</v>
      </c>
      <c r="J44" s="104">
        <f t="shared" si="1"/>
        <v>19.478290120077816</v>
      </c>
      <c r="K44" s="76">
        <f t="shared" si="9"/>
        <v>194.87915932871977</v>
      </c>
      <c r="L44" s="76">
        <f t="shared" si="2"/>
        <v>146.17179409903824</v>
      </c>
      <c r="M44" s="103">
        <f t="shared" si="10"/>
        <v>7.3114998555368391</v>
      </c>
      <c r="N44" s="103">
        <f t="shared" si="3"/>
        <v>228.48437048552623</v>
      </c>
      <c r="P44" s="110" t="s">
        <v>88</v>
      </c>
      <c r="Q44" s="54">
        <f>-0.0362*80+230.35</f>
        <v>227.45400000000001</v>
      </c>
      <c r="R44" s="110" t="s">
        <v>79</v>
      </c>
    </row>
    <row r="45" spans="1:18" ht="24">
      <c r="A45" s="102">
        <v>40387</v>
      </c>
      <c r="B45" t="s">
        <v>116</v>
      </c>
      <c r="C45">
        <v>4.0220000000000002</v>
      </c>
      <c r="D45">
        <v>291.03800000000001</v>
      </c>
      <c r="E45">
        <v>30.84</v>
      </c>
      <c r="F45">
        <v>6080</v>
      </c>
      <c r="G45">
        <v>18.8</v>
      </c>
      <c r="I45" s="103">
        <f t="shared" si="8"/>
        <v>93.199205362530748</v>
      </c>
      <c r="J45" s="104">
        <f t="shared" si="1"/>
        <v>19.478633920768925</v>
      </c>
      <c r="K45" s="76">
        <f t="shared" si="9"/>
        <v>194.90920843785452</v>
      </c>
      <c r="L45" s="76">
        <f t="shared" si="2"/>
        <v>146.19433284668284</v>
      </c>
      <c r="M45" s="103">
        <f t="shared" si="10"/>
        <v>7.3254133961853176</v>
      </c>
      <c r="N45" s="103">
        <f t="shared" si="3"/>
        <v>228.91916863079118</v>
      </c>
      <c r="P45" s="110" t="s">
        <v>83</v>
      </c>
      <c r="Q45" s="54">
        <f>-0.0362*20+230.35</f>
        <v>229.626</v>
      </c>
      <c r="R45" s="110" t="s">
        <v>80</v>
      </c>
    </row>
    <row r="46" spans="1:18" ht="39" customHeight="1">
      <c r="A46" s="102">
        <v>40387</v>
      </c>
      <c r="B46" t="s">
        <v>117</v>
      </c>
      <c r="C46">
        <v>4.1890000000000001</v>
      </c>
      <c r="D46">
        <v>290.78699999999998</v>
      </c>
      <c r="E46">
        <v>30.85</v>
      </c>
      <c r="F46">
        <v>6077</v>
      </c>
      <c r="G46">
        <v>18.8</v>
      </c>
      <c r="I46" s="103">
        <f t="shared" si="8"/>
        <v>93.118681499865787</v>
      </c>
      <c r="J46" s="104">
        <f t="shared" si="1"/>
        <v>19.461804433471947</v>
      </c>
      <c r="K46" s="76">
        <f t="shared" si="9"/>
        <v>194.7408074062005</v>
      </c>
      <c r="L46" s="76">
        <f t="shared" si="2"/>
        <v>146.06802133646397</v>
      </c>
      <c r="M46" s="103">
        <f t="shared" si="10"/>
        <v>7.319084258721281</v>
      </c>
      <c r="N46" s="103">
        <f t="shared" si="3"/>
        <v>228.72138308504003</v>
      </c>
      <c r="P46" s="110" t="s">
        <v>89</v>
      </c>
      <c r="Q46" s="111">
        <f>Q44-Q45</f>
        <v>-2.171999999999997</v>
      </c>
      <c r="R46" s="110" t="s">
        <v>90</v>
      </c>
    </row>
    <row r="47" spans="1:18" ht="40.5" customHeight="1">
      <c r="A47" s="102">
        <v>40387</v>
      </c>
      <c r="B47" t="s">
        <v>118</v>
      </c>
      <c r="C47">
        <v>4.3559999999999999</v>
      </c>
      <c r="D47">
        <v>293.56299999999999</v>
      </c>
      <c r="E47">
        <v>30.74</v>
      </c>
      <c r="F47">
        <v>6070</v>
      </c>
      <c r="G47">
        <v>18.8</v>
      </c>
      <c r="I47" s="103">
        <f t="shared" si="8"/>
        <v>94.008776837287456</v>
      </c>
      <c r="J47" s="104">
        <f t="shared" si="1"/>
        <v>19.647834358993077</v>
      </c>
      <c r="K47" s="76">
        <f t="shared" si="9"/>
        <v>196.60228011915169</v>
      </c>
      <c r="L47" s="76">
        <f t="shared" si="2"/>
        <v>147.46424455015051</v>
      </c>
      <c r="M47" s="103">
        <f t="shared" si="10"/>
        <v>7.389045330634584</v>
      </c>
      <c r="N47" s="103">
        <f t="shared" si="3"/>
        <v>230.90766658233076</v>
      </c>
      <c r="P47" s="109" t="s">
        <v>85</v>
      </c>
      <c r="Q47" s="54"/>
      <c r="R47" s="54"/>
    </row>
    <row r="48" spans="1:18">
      <c r="A48" s="102">
        <v>40387</v>
      </c>
      <c r="B48" t="s">
        <v>119</v>
      </c>
      <c r="C48">
        <v>4.5229999999999997</v>
      </c>
      <c r="D48">
        <v>293.81700000000001</v>
      </c>
      <c r="E48">
        <v>30.73</v>
      </c>
      <c r="F48">
        <v>6070</v>
      </c>
      <c r="G48">
        <v>18.8</v>
      </c>
      <c r="I48" s="103">
        <f t="shared" si="8"/>
        <v>94.090169529346866</v>
      </c>
      <c r="J48" s="104">
        <f t="shared" si="1"/>
        <v>19.664845431633495</v>
      </c>
      <c r="K48" s="76">
        <f t="shared" si="9"/>
        <v>196.77249814966186</v>
      </c>
      <c r="L48" s="76">
        <f t="shared" si="2"/>
        <v>147.59191892535503</v>
      </c>
      <c r="M48" s="103">
        <f t="shared" si="10"/>
        <v>7.3954427576774906</v>
      </c>
      <c r="N48" s="103">
        <f t="shared" si="3"/>
        <v>231.10758617742158</v>
      </c>
    </row>
    <row r="49" spans="1:14">
      <c r="A49" s="102">
        <v>40387</v>
      </c>
      <c r="B49" t="s">
        <v>120</v>
      </c>
      <c r="C49">
        <v>4.6900000000000004</v>
      </c>
      <c r="D49">
        <v>292.04500000000002</v>
      </c>
      <c r="E49">
        <v>30.8</v>
      </c>
      <c r="F49">
        <v>6075</v>
      </c>
      <c r="G49">
        <v>18.8</v>
      </c>
      <c r="I49" s="103">
        <f t="shared" si="8"/>
        <v>93.522086554803366</v>
      </c>
      <c r="J49" s="104">
        <f t="shared" si="1"/>
        <v>19.546116089953902</v>
      </c>
      <c r="K49" s="76">
        <f t="shared" si="9"/>
        <v>195.58445580032432</v>
      </c>
      <c r="L49" s="76">
        <f t="shared" si="2"/>
        <v>146.70081141921386</v>
      </c>
      <c r="M49" s="103">
        <f t="shared" si="10"/>
        <v>7.3507917049600513</v>
      </c>
      <c r="N49" s="103">
        <f t="shared" si="3"/>
        <v>229.71224078000159</v>
      </c>
    </row>
    <row r="50" spans="1:14">
      <c r="A50" s="102">
        <v>40387</v>
      </c>
      <c r="B50" t="s">
        <v>121</v>
      </c>
      <c r="C50">
        <v>4.8570000000000002</v>
      </c>
      <c r="D50">
        <v>293.31</v>
      </c>
      <c r="E50">
        <v>30.75</v>
      </c>
      <c r="F50">
        <v>6076</v>
      </c>
      <c r="G50">
        <v>18.8</v>
      </c>
      <c r="I50" s="103">
        <f t="shared" si="8"/>
        <v>93.927463644459351</v>
      </c>
      <c r="J50" s="104">
        <f t="shared" si="1"/>
        <v>19.630839901692003</v>
      </c>
      <c r="K50" s="76">
        <f t="shared" si="9"/>
        <v>196.43222834684278</v>
      </c>
      <c r="L50" s="76">
        <f t="shared" si="2"/>
        <v>147.33669487919681</v>
      </c>
      <c r="M50" s="103">
        <f t="shared" si="10"/>
        <v>7.3826541521936049</v>
      </c>
      <c r="N50" s="103">
        <f t="shared" si="3"/>
        <v>230.70794225605016</v>
      </c>
    </row>
    <row r="51" spans="1:14">
      <c r="A51" s="102">
        <v>40387</v>
      </c>
      <c r="B51" t="s">
        <v>122</v>
      </c>
      <c r="C51">
        <v>5.024</v>
      </c>
      <c r="D51">
        <v>293.56299999999999</v>
      </c>
      <c r="E51">
        <v>30.74</v>
      </c>
      <c r="F51">
        <v>6072</v>
      </c>
      <c r="G51">
        <v>18.8</v>
      </c>
      <c r="I51" s="103">
        <f t="shared" si="8"/>
        <v>94.008776837287456</v>
      </c>
      <c r="J51" s="104">
        <f t="shared" si="1"/>
        <v>19.647834358993077</v>
      </c>
      <c r="K51" s="76">
        <f t="shared" si="9"/>
        <v>196.60228011915169</v>
      </c>
      <c r="L51" s="76">
        <f t="shared" si="2"/>
        <v>147.46424455015051</v>
      </c>
      <c r="M51" s="103">
        <f t="shared" si="10"/>
        <v>7.389045330634584</v>
      </c>
      <c r="N51" s="103">
        <f t="shared" si="3"/>
        <v>230.90766658233076</v>
      </c>
    </row>
    <row r="52" spans="1:14">
      <c r="A52" s="102">
        <v>40387</v>
      </c>
      <c r="B52" t="s">
        <v>123</v>
      </c>
      <c r="C52">
        <v>5.1909999999999998</v>
      </c>
      <c r="D52">
        <v>291.541</v>
      </c>
      <c r="E52">
        <v>30.82</v>
      </c>
      <c r="F52">
        <v>6070</v>
      </c>
      <c r="G52">
        <v>18.8</v>
      </c>
      <c r="I52" s="103">
        <f t="shared" si="8"/>
        <v>93.360488606063214</v>
      </c>
      <c r="J52" s="104">
        <f t="shared" si="1"/>
        <v>19.51234211866721</v>
      </c>
      <c r="K52" s="76">
        <f t="shared" si="9"/>
        <v>195.24650304470151</v>
      </c>
      <c r="L52" s="76">
        <f t="shared" si="2"/>
        <v>146.44732530617716</v>
      </c>
      <c r="M52" s="103">
        <f t="shared" si="10"/>
        <v>7.3380901827325564</v>
      </c>
      <c r="N52" s="103">
        <f t="shared" si="3"/>
        <v>229.31531821039238</v>
      </c>
    </row>
    <row r="53" spans="1:14">
      <c r="A53" s="102">
        <v>40387</v>
      </c>
      <c r="B53" t="s">
        <v>124</v>
      </c>
      <c r="C53">
        <v>5.3579999999999997</v>
      </c>
      <c r="D53">
        <v>293.81700000000001</v>
      </c>
      <c r="E53">
        <v>30.73</v>
      </c>
      <c r="F53">
        <v>6085</v>
      </c>
      <c r="G53">
        <v>18.8</v>
      </c>
      <c r="I53" s="103">
        <f t="shared" si="8"/>
        <v>94.090169529346866</v>
      </c>
      <c r="J53" s="104">
        <f t="shared" si="1"/>
        <v>19.664845431633495</v>
      </c>
      <c r="K53" s="76">
        <f t="shared" si="9"/>
        <v>196.77249814966186</v>
      </c>
      <c r="L53" s="76">
        <f t="shared" si="2"/>
        <v>147.59191892535503</v>
      </c>
      <c r="M53" s="103">
        <f t="shared" si="10"/>
        <v>7.3954427576774906</v>
      </c>
      <c r="N53" s="103">
        <f t="shared" si="3"/>
        <v>231.10758617742158</v>
      </c>
    </row>
    <row r="54" spans="1:14">
      <c r="A54" s="102">
        <v>40387</v>
      </c>
      <c r="B54" t="s">
        <v>125</v>
      </c>
      <c r="C54">
        <v>5.5250000000000004</v>
      </c>
      <c r="D54">
        <v>292.298</v>
      </c>
      <c r="E54">
        <v>30.79</v>
      </c>
      <c r="F54">
        <v>6085</v>
      </c>
      <c r="G54">
        <v>18.8</v>
      </c>
      <c r="I54" s="103">
        <f t="shared" si="8"/>
        <v>93.603003799552567</v>
      </c>
      <c r="J54" s="104">
        <f t="shared" si="1"/>
        <v>19.563027794106485</v>
      </c>
      <c r="K54" s="76">
        <f t="shared" si="9"/>
        <v>195.75367951914993</v>
      </c>
      <c r="L54" s="76">
        <f t="shared" si="2"/>
        <v>146.8277399972622</v>
      </c>
      <c r="M54" s="103">
        <f t="shared" si="10"/>
        <v>7.357151762069579</v>
      </c>
      <c r="N54" s="103">
        <f t="shared" si="3"/>
        <v>229.91099256467433</v>
      </c>
    </row>
    <row r="55" spans="1:14">
      <c r="A55" s="102">
        <v>40387</v>
      </c>
      <c r="B55" t="s">
        <v>126</v>
      </c>
      <c r="C55">
        <v>5.6920000000000002</v>
      </c>
      <c r="D55">
        <v>292.55</v>
      </c>
      <c r="E55">
        <v>30.78</v>
      </c>
      <c r="F55">
        <v>6085</v>
      </c>
      <c r="G55">
        <v>18.8</v>
      </c>
      <c r="I55" s="103">
        <f t="shared" si="8"/>
        <v>93.684000028022453</v>
      </c>
      <c r="J55" s="104">
        <f t="shared" si="1"/>
        <v>19.57995600585669</v>
      </c>
      <c r="K55" s="76">
        <f t="shared" si="9"/>
        <v>195.92306841807996</v>
      </c>
      <c r="L55" s="76">
        <f t="shared" si="2"/>
        <v>146.95479247091998</v>
      </c>
      <c r="M55" s="103">
        <f t="shared" si="10"/>
        <v>7.3635180272621374</v>
      </c>
      <c r="N55" s="103">
        <f t="shared" si="3"/>
        <v>230.10993835194179</v>
      </c>
    </row>
    <row r="56" spans="1:14">
      <c r="A56" s="102">
        <v>40387</v>
      </c>
      <c r="B56" t="s">
        <v>127</v>
      </c>
      <c r="C56">
        <v>5.859</v>
      </c>
      <c r="D56">
        <v>290.03500000000003</v>
      </c>
      <c r="E56">
        <v>30.88</v>
      </c>
      <c r="F56">
        <v>6066</v>
      </c>
      <c r="G56">
        <v>18.8</v>
      </c>
      <c r="I56" s="103">
        <f t="shared" si="8"/>
        <v>92.877579726254325</v>
      </c>
      <c r="J56" s="104">
        <f t="shared" si="1"/>
        <v>19.411414162787153</v>
      </c>
      <c r="K56" s="76">
        <f t="shared" si="9"/>
        <v>194.23658684267986</v>
      </c>
      <c r="L56" s="76">
        <f t="shared" si="2"/>
        <v>145.68982376703008</v>
      </c>
      <c r="M56" s="103">
        <f t="shared" si="10"/>
        <v>7.300133773517171</v>
      </c>
      <c r="N56" s="103">
        <f t="shared" si="3"/>
        <v>228.12918042241159</v>
      </c>
    </row>
    <row r="57" spans="1:14">
      <c r="A57" s="102">
        <v>40387</v>
      </c>
      <c r="B57" t="s">
        <v>128</v>
      </c>
      <c r="C57">
        <v>6.0259999999999998</v>
      </c>
      <c r="D57">
        <v>292.04500000000002</v>
      </c>
      <c r="E57">
        <v>30.8</v>
      </c>
      <c r="F57">
        <v>6084</v>
      </c>
      <c r="G57">
        <v>18.8</v>
      </c>
      <c r="I57" s="103">
        <f t="shared" si="8"/>
        <v>93.522086554803366</v>
      </c>
      <c r="J57" s="104">
        <f t="shared" si="1"/>
        <v>19.546116089953902</v>
      </c>
      <c r="K57" s="76">
        <f t="shared" si="9"/>
        <v>195.58445580032432</v>
      </c>
      <c r="L57" s="76">
        <f t="shared" si="2"/>
        <v>146.70081141921386</v>
      </c>
      <c r="M57" s="103">
        <f t="shared" si="10"/>
        <v>7.3507917049600513</v>
      </c>
      <c r="N57" s="103">
        <f t="shared" si="3"/>
        <v>229.71224078000159</v>
      </c>
    </row>
    <row r="58" spans="1:14">
      <c r="A58" s="102">
        <v>40387</v>
      </c>
      <c r="B58" t="s">
        <v>129</v>
      </c>
      <c r="C58">
        <v>6.1920000000000002</v>
      </c>
      <c r="D58">
        <v>291.79300000000001</v>
      </c>
      <c r="E58">
        <v>30.81</v>
      </c>
      <c r="F58">
        <v>6091</v>
      </c>
      <c r="G58">
        <v>18.8</v>
      </c>
      <c r="I58" s="103">
        <f t="shared" si="8"/>
        <v>93.441248191135415</v>
      </c>
      <c r="J58" s="104">
        <f t="shared" si="1"/>
        <v>19.529220871947299</v>
      </c>
      <c r="K58" s="76">
        <f t="shared" si="9"/>
        <v>195.41539704695143</v>
      </c>
      <c r="L58" s="76">
        <f t="shared" si="2"/>
        <v>146.5740065757725</v>
      </c>
      <c r="M58" s="103">
        <f t="shared" si="10"/>
        <v>7.3444378478661481</v>
      </c>
      <c r="N58" s="103">
        <f t="shared" si="3"/>
        <v>229.51368274581714</v>
      </c>
    </row>
    <row r="59" spans="1:14">
      <c r="A59" s="102">
        <v>40387</v>
      </c>
      <c r="B59" t="s">
        <v>130</v>
      </c>
      <c r="C59">
        <v>6.359</v>
      </c>
      <c r="D59">
        <v>289.286</v>
      </c>
      <c r="E59">
        <v>30.91</v>
      </c>
      <c r="F59">
        <v>6079</v>
      </c>
      <c r="G59">
        <v>18.8</v>
      </c>
      <c r="I59" s="103">
        <f t="shared" si="8"/>
        <v>92.637180542874503</v>
      </c>
      <c r="J59" s="104">
        <f t="shared" si="1"/>
        <v>19.361170733460771</v>
      </c>
      <c r="K59" s="76">
        <f t="shared" si="9"/>
        <v>193.7338356190036</v>
      </c>
      <c r="L59" s="76">
        <f t="shared" si="2"/>
        <v>145.31272829615787</v>
      </c>
      <c r="M59" s="103">
        <f t="shared" si="10"/>
        <v>7.2812385115724734</v>
      </c>
      <c r="N59" s="103">
        <f t="shared" si="3"/>
        <v>227.5387034866398</v>
      </c>
    </row>
    <row r="60" spans="1:14">
      <c r="A60" s="102">
        <v>40387</v>
      </c>
      <c r="B60" t="s">
        <v>131</v>
      </c>
      <c r="C60">
        <v>6.5259999999999998</v>
      </c>
      <c r="D60">
        <v>292.04500000000002</v>
      </c>
      <c r="E60">
        <v>30.8</v>
      </c>
      <c r="F60">
        <v>6088</v>
      </c>
      <c r="G60">
        <v>18.8</v>
      </c>
      <c r="I60" s="103">
        <f t="shared" si="8"/>
        <v>93.522086554803366</v>
      </c>
      <c r="J60" s="104">
        <f t="shared" si="1"/>
        <v>19.546116089953902</v>
      </c>
      <c r="K60" s="76">
        <f t="shared" si="9"/>
        <v>195.58445580032432</v>
      </c>
      <c r="L60" s="76">
        <f t="shared" si="2"/>
        <v>146.70081141921386</v>
      </c>
      <c r="M60" s="103">
        <f t="shared" si="10"/>
        <v>7.3507917049600513</v>
      </c>
      <c r="N60" s="103">
        <f t="shared" si="3"/>
        <v>229.71224078000159</v>
      </c>
    </row>
    <row r="61" spans="1:14">
      <c r="A61" s="102">
        <v>40387</v>
      </c>
      <c r="B61" t="s">
        <v>132</v>
      </c>
      <c r="C61">
        <v>6.6929999999999996</v>
      </c>
      <c r="D61">
        <v>291.541</v>
      </c>
      <c r="E61">
        <v>30.82</v>
      </c>
      <c r="F61">
        <v>6082</v>
      </c>
      <c r="G61">
        <v>18.8</v>
      </c>
      <c r="I61" s="103">
        <f t="shared" si="8"/>
        <v>93.360488606063214</v>
      </c>
      <c r="J61" s="104">
        <f t="shared" si="1"/>
        <v>19.51234211866721</v>
      </c>
      <c r="K61" s="76">
        <f t="shared" si="9"/>
        <v>195.24650304470151</v>
      </c>
      <c r="L61" s="76">
        <f t="shared" si="2"/>
        <v>146.44732530617716</v>
      </c>
      <c r="M61" s="103">
        <f t="shared" si="10"/>
        <v>7.3380901827325564</v>
      </c>
      <c r="N61" s="103">
        <f t="shared" si="3"/>
        <v>229.31531821039238</v>
      </c>
    </row>
    <row r="62" spans="1:14">
      <c r="A62" s="102">
        <v>40387</v>
      </c>
      <c r="B62" t="s">
        <v>133</v>
      </c>
      <c r="C62">
        <v>6.86</v>
      </c>
      <c r="D62">
        <v>293.31</v>
      </c>
      <c r="E62">
        <v>30.75</v>
      </c>
      <c r="F62">
        <v>6085</v>
      </c>
      <c r="G62">
        <v>18.8</v>
      </c>
      <c r="I62" s="103">
        <f t="shared" si="8"/>
        <v>93.927463644459351</v>
      </c>
      <c r="J62" s="104">
        <f t="shared" si="1"/>
        <v>19.630839901692003</v>
      </c>
      <c r="K62" s="76">
        <f t="shared" si="9"/>
        <v>196.43222834684278</v>
      </c>
      <c r="L62" s="76">
        <f t="shared" si="2"/>
        <v>147.33669487919681</v>
      </c>
      <c r="M62" s="103">
        <f t="shared" si="10"/>
        <v>7.3826541521936049</v>
      </c>
      <c r="N62" s="103">
        <f t="shared" si="3"/>
        <v>230.70794225605016</v>
      </c>
    </row>
    <row r="63" spans="1:14">
      <c r="A63" s="102">
        <v>40387</v>
      </c>
      <c r="B63" t="s">
        <v>134</v>
      </c>
      <c r="C63">
        <v>7.0270000000000001</v>
      </c>
      <c r="D63">
        <v>293.05599999999998</v>
      </c>
      <c r="E63">
        <v>30.76</v>
      </c>
      <c r="F63">
        <v>6081</v>
      </c>
      <c r="G63">
        <v>18.8</v>
      </c>
      <c r="I63" s="103">
        <f t="shared" si="8"/>
        <v>93.846229847451156</v>
      </c>
      <c r="J63" s="104">
        <f t="shared" si="1"/>
        <v>19.61386203811729</v>
      </c>
      <c r="K63" s="76">
        <f t="shared" si="9"/>
        <v>196.26234261646897</v>
      </c>
      <c r="L63" s="76">
        <f t="shared" si="2"/>
        <v>147.2092697502805</v>
      </c>
      <c r="M63" s="103">
        <f t="shared" si="10"/>
        <v>7.3762692142264594</v>
      </c>
      <c r="N63" s="103">
        <f t="shared" si="3"/>
        <v>230.50841294457686</v>
      </c>
    </row>
    <row r="64" spans="1:14">
      <c r="A64" s="102">
        <v>40387</v>
      </c>
      <c r="B64" t="s">
        <v>135</v>
      </c>
      <c r="C64">
        <v>7.194</v>
      </c>
      <c r="D64">
        <v>290.03500000000003</v>
      </c>
      <c r="E64">
        <v>30.88</v>
      </c>
      <c r="F64">
        <v>6087</v>
      </c>
      <c r="G64">
        <v>18.8</v>
      </c>
      <c r="I64" s="103">
        <f t="shared" si="8"/>
        <v>92.877579726254325</v>
      </c>
      <c r="J64" s="104">
        <f t="shared" si="1"/>
        <v>19.411414162787153</v>
      </c>
      <c r="K64" s="76">
        <f t="shared" si="9"/>
        <v>194.23658684267986</v>
      </c>
      <c r="L64" s="76">
        <f t="shared" si="2"/>
        <v>145.68982376703008</v>
      </c>
      <c r="M64" s="103">
        <f t="shared" si="10"/>
        <v>7.300133773517171</v>
      </c>
      <c r="N64" s="103">
        <f t="shared" si="3"/>
        <v>228.12918042241159</v>
      </c>
    </row>
    <row r="65" spans="1:14">
      <c r="A65" s="102">
        <v>40387</v>
      </c>
      <c r="B65" t="s">
        <v>136</v>
      </c>
      <c r="C65">
        <v>7.3609999999999998</v>
      </c>
      <c r="D65">
        <v>292.55</v>
      </c>
      <c r="E65">
        <v>30.78</v>
      </c>
      <c r="F65">
        <v>6080</v>
      </c>
      <c r="G65">
        <v>18.8</v>
      </c>
      <c r="I65" s="103">
        <f t="shared" si="8"/>
        <v>93.684000028022453</v>
      </c>
      <c r="J65" s="104">
        <f t="shared" si="1"/>
        <v>19.57995600585669</v>
      </c>
      <c r="K65" s="76">
        <f t="shared" si="9"/>
        <v>195.92306841807996</v>
      </c>
      <c r="L65" s="76">
        <f t="shared" si="2"/>
        <v>146.95479247091998</v>
      </c>
      <c r="M65" s="103">
        <f t="shared" si="10"/>
        <v>7.3635180272621374</v>
      </c>
      <c r="N65" s="103">
        <f t="shared" si="3"/>
        <v>230.10993835194179</v>
      </c>
    </row>
    <row r="66" spans="1:14">
      <c r="A66" s="102">
        <v>40387</v>
      </c>
      <c r="B66" t="s">
        <v>137</v>
      </c>
      <c r="C66">
        <v>7.5279999999999996</v>
      </c>
      <c r="D66">
        <v>291.03800000000001</v>
      </c>
      <c r="E66">
        <v>30.84</v>
      </c>
      <c r="F66">
        <v>6097</v>
      </c>
      <c r="G66">
        <v>18.8</v>
      </c>
      <c r="I66" s="103">
        <f t="shared" si="8"/>
        <v>93.199205362530748</v>
      </c>
      <c r="J66" s="104">
        <f t="shared" si="1"/>
        <v>19.478633920768925</v>
      </c>
      <c r="K66" s="76">
        <f t="shared" si="9"/>
        <v>194.90920843785452</v>
      </c>
      <c r="L66" s="76">
        <f t="shared" si="2"/>
        <v>146.19433284668284</v>
      </c>
      <c r="M66" s="103">
        <f t="shared" si="10"/>
        <v>7.3254133961853176</v>
      </c>
      <c r="N66" s="103">
        <f t="shared" si="3"/>
        <v>228.91916863079118</v>
      </c>
    </row>
    <row r="67" spans="1:14">
      <c r="A67" s="102">
        <v>40387</v>
      </c>
      <c r="B67" t="s">
        <v>138</v>
      </c>
      <c r="C67">
        <v>7.694</v>
      </c>
      <c r="D67">
        <v>290.78699999999998</v>
      </c>
      <c r="E67">
        <v>30.85</v>
      </c>
      <c r="F67">
        <v>6089</v>
      </c>
      <c r="G67">
        <v>18.8</v>
      </c>
      <c r="I67" s="103">
        <f t="shared" si="8"/>
        <v>93.118681499865787</v>
      </c>
      <c r="J67" s="104">
        <f t="shared" si="1"/>
        <v>19.461804433471947</v>
      </c>
      <c r="K67" s="76">
        <f t="shared" si="9"/>
        <v>194.7408074062005</v>
      </c>
      <c r="L67" s="76">
        <f t="shared" si="2"/>
        <v>146.06802133646397</v>
      </c>
      <c r="M67" s="103">
        <f t="shared" si="10"/>
        <v>7.319084258721281</v>
      </c>
      <c r="N67" s="103">
        <f t="shared" si="3"/>
        <v>228.72138308504003</v>
      </c>
    </row>
    <row r="68" spans="1:14">
      <c r="A68" s="102">
        <v>40387</v>
      </c>
      <c r="B68" t="s">
        <v>139</v>
      </c>
      <c r="C68">
        <v>7.8609999999999998</v>
      </c>
      <c r="D68">
        <v>290.78699999999998</v>
      </c>
      <c r="E68">
        <v>30.85</v>
      </c>
      <c r="F68">
        <v>6085</v>
      </c>
      <c r="G68">
        <v>18.8</v>
      </c>
      <c r="I68" s="103">
        <f t="shared" si="8"/>
        <v>93.118681499865787</v>
      </c>
      <c r="J68" s="104">
        <f t="shared" si="1"/>
        <v>19.461804433471947</v>
      </c>
      <c r="K68" s="76">
        <f t="shared" si="9"/>
        <v>194.7408074062005</v>
      </c>
      <c r="L68" s="76">
        <f t="shared" si="2"/>
        <v>146.06802133646397</v>
      </c>
      <c r="M68" s="103">
        <f t="shared" si="10"/>
        <v>7.319084258721281</v>
      </c>
      <c r="N68" s="103">
        <f t="shared" si="3"/>
        <v>228.72138308504003</v>
      </c>
    </row>
    <row r="69" spans="1:14">
      <c r="A69" s="102">
        <v>40387</v>
      </c>
      <c r="B69" t="s">
        <v>140</v>
      </c>
      <c r="C69">
        <v>8.0280000000000005</v>
      </c>
      <c r="D69">
        <v>293.81700000000001</v>
      </c>
      <c r="E69">
        <v>30.73</v>
      </c>
      <c r="F69">
        <v>6088</v>
      </c>
      <c r="G69">
        <v>18.8</v>
      </c>
      <c r="I69" s="103">
        <f t="shared" si="8"/>
        <v>94.090169529346866</v>
      </c>
      <c r="J69" s="104">
        <f t="shared" si="1"/>
        <v>19.664845431633495</v>
      </c>
      <c r="K69" s="76">
        <f t="shared" si="9"/>
        <v>196.77249814966186</v>
      </c>
      <c r="L69" s="76">
        <f t="shared" si="2"/>
        <v>147.59191892535503</v>
      </c>
      <c r="M69" s="103">
        <f t="shared" si="10"/>
        <v>7.3954427576774906</v>
      </c>
      <c r="N69" s="103">
        <f t="shared" si="3"/>
        <v>231.10758617742158</v>
      </c>
    </row>
    <row r="70" spans="1:14">
      <c r="A70" s="102">
        <v>40387</v>
      </c>
      <c r="B70" t="s">
        <v>141</v>
      </c>
      <c r="C70">
        <v>8.1950000000000003</v>
      </c>
      <c r="D70">
        <v>290.536</v>
      </c>
      <c r="E70">
        <v>30.86</v>
      </c>
      <c r="F70">
        <v>6097</v>
      </c>
      <c r="G70">
        <v>18.8</v>
      </c>
      <c r="I70" s="103">
        <f t="shared" si="8"/>
        <v>93.038236007386487</v>
      </c>
      <c r="J70" s="104">
        <f t="shared" si="1"/>
        <v>19.444991325543775</v>
      </c>
      <c r="K70" s="76">
        <f t="shared" si="9"/>
        <v>194.5725702715539</v>
      </c>
      <c r="L70" s="76">
        <f t="shared" si="2"/>
        <v>145.94183275944997</v>
      </c>
      <c r="M70" s="103">
        <f t="shared" si="10"/>
        <v>7.3127612811167166</v>
      </c>
      <c r="N70" s="103">
        <f t="shared" si="3"/>
        <v>228.52379003489739</v>
      </c>
    </row>
    <row r="71" spans="1:14">
      <c r="A71" s="102">
        <v>40387</v>
      </c>
      <c r="B71" t="s">
        <v>142</v>
      </c>
      <c r="C71">
        <v>8.3620000000000001</v>
      </c>
      <c r="D71">
        <v>290.286</v>
      </c>
      <c r="E71">
        <v>30.87</v>
      </c>
      <c r="F71">
        <v>6096</v>
      </c>
      <c r="G71">
        <v>18.8</v>
      </c>
      <c r="I71" s="103">
        <f t="shared" si="8"/>
        <v>92.957868783372149</v>
      </c>
      <c r="J71" s="104">
        <f t="shared" si="1"/>
        <v>19.428194575724778</v>
      </c>
      <c r="K71" s="76">
        <f t="shared" si="9"/>
        <v>194.4044968211843</v>
      </c>
      <c r="L71" s="76">
        <f t="shared" si="2"/>
        <v>145.81576695607947</v>
      </c>
      <c r="M71" s="103">
        <f t="shared" si="10"/>
        <v>7.3064444553764218</v>
      </c>
      <c r="N71" s="103">
        <f t="shared" si="3"/>
        <v>228.32638923051317</v>
      </c>
    </row>
    <row r="72" spans="1:14">
      <c r="A72" s="102">
        <v>40387</v>
      </c>
      <c r="B72" t="s">
        <v>143</v>
      </c>
      <c r="C72">
        <v>8.5289999999999999</v>
      </c>
      <c r="D72">
        <v>288.92899999999997</v>
      </c>
      <c r="E72">
        <v>30.88</v>
      </c>
      <c r="F72">
        <v>6096</v>
      </c>
      <c r="G72">
        <v>18.899999999999999</v>
      </c>
      <c r="I72" s="103">
        <f t="shared" si="8"/>
        <v>92.715464010715365</v>
      </c>
      <c r="J72" s="104">
        <f t="shared" si="1"/>
        <v>19.37753197823951</v>
      </c>
      <c r="K72" s="76">
        <f t="shared" si="9"/>
        <v>193.87107998212801</v>
      </c>
      <c r="L72" s="76">
        <f t="shared" si="2"/>
        <v>145.41567031857309</v>
      </c>
      <c r="M72" s="103">
        <f t="shared" si="10"/>
        <v>7.2736786127607305</v>
      </c>
      <c r="N72" s="103">
        <f t="shared" si="3"/>
        <v>227.30245664877282</v>
      </c>
    </row>
    <row r="73" spans="1:14">
      <c r="A73" s="102">
        <v>40387</v>
      </c>
      <c r="B73" t="s">
        <v>144</v>
      </c>
      <c r="C73">
        <v>8.6959999999999997</v>
      </c>
      <c r="D73">
        <v>287.18900000000002</v>
      </c>
      <c r="E73">
        <v>30.95</v>
      </c>
      <c r="F73">
        <v>6094</v>
      </c>
      <c r="G73">
        <v>18.899999999999999</v>
      </c>
      <c r="I73" s="103">
        <f t="shared" si="8"/>
        <v>92.1565626995217</v>
      </c>
      <c r="J73" s="104">
        <f t="shared" si="1"/>
        <v>19.260721604200036</v>
      </c>
      <c r="K73" s="76">
        <f t="shared" si="9"/>
        <v>192.7023989863448</v>
      </c>
      <c r="L73" s="76">
        <f t="shared" si="2"/>
        <v>144.53908506198886</v>
      </c>
      <c r="M73" s="103">
        <f t="shared" si="10"/>
        <v>7.2298318978976805</v>
      </c>
      <c r="N73" s="103">
        <f t="shared" si="3"/>
        <v>225.93224680930251</v>
      </c>
    </row>
    <row r="74" spans="1:14">
      <c r="A74" s="102">
        <v>40387</v>
      </c>
      <c r="B74" t="s">
        <v>145</v>
      </c>
      <c r="C74">
        <v>8.8460000000000001</v>
      </c>
      <c r="D74">
        <v>291.68599999999998</v>
      </c>
      <c r="E74">
        <v>30.77</v>
      </c>
      <c r="F74">
        <v>6094</v>
      </c>
      <c r="G74">
        <v>18.899999999999999</v>
      </c>
      <c r="I74" s="103">
        <f t="shared" si="8"/>
        <v>93.601466371577246</v>
      </c>
      <c r="J74" s="104">
        <f t="shared" si="1"/>
        <v>19.562706471659641</v>
      </c>
      <c r="K74" s="76">
        <f t="shared" si="9"/>
        <v>195.72374001462438</v>
      </c>
      <c r="L74" s="76">
        <f t="shared" si="2"/>
        <v>146.80528346006238</v>
      </c>
      <c r="M74" s="103">
        <f t="shared" si="10"/>
        <v>7.343186935798534</v>
      </c>
      <c r="N74" s="103">
        <f t="shared" si="3"/>
        <v>229.4745917437042</v>
      </c>
    </row>
    <row r="75" spans="1:14">
      <c r="A75" s="102">
        <v>40387</v>
      </c>
      <c r="B75" t="s">
        <v>146</v>
      </c>
      <c r="C75">
        <v>9.0129999999999999</v>
      </c>
      <c r="D75">
        <v>289.428</v>
      </c>
      <c r="E75">
        <v>30.86</v>
      </c>
      <c r="F75">
        <v>6096</v>
      </c>
      <c r="G75">
        <v>18.899999999999999</v>
      </c>
      <c r="I75" s="103">
        <f t="shared" si="8"/>
        <v>92.875849986330422</v>
      </c>
      <c r="J75" s="104">
        <f t="shared" si="1"/>
        <v>19.411052647143059</v>
      </c>
      <c r="K75" s="76">
        <f t="shared" si="9"/>
        <v>194.20645232414512</v>
      </c>
      <c r="L75" s="76">
        <f t="shared" si="2"/>
        <v>145.66722095689016</v>
      </c>
      <c r="M75" s="103">
        <f t="shared" si="10"/>
        <v>7.2862611528263592</v>
      </c>
      <c r="N75" s="103">
        <f t="shared" si="3"/>
        <v>227.69566102582374</v>
      </c>
    </row>
    <row r="76" spans="1:14">
      <c r="A76" s="102">
        <v>40387</v>
      </c>
      <c r="B76" t="s">
        <v>147</v>
      </c>
      <c r="C76">
        <v>9.18</v>
      </c>
      <c r="D76">
        <v>290.178</v>
      </c>
      <c r="E76">
        <v>30.83</v>
      </c>
      <c r="F76">
        <v>6085</v>
      </c>
      <c r="G76">
        <v>18.899999999999999</v>
      </c>
      <c r="I76" s="103">
        <f t="shared" si="8"/>
        <v>93.117015224061973</v>
      </c>
      <c r="J76" s="104">
        <f t="shared" si="1"/>
        <v>19.46145618182895</v>
      </c>
      <c r="K76" s="76">
        <f t="shared" si="9"/>
        <v>194.71073675600385</v>
      </c>
      <c r="L76" s="76">
        <f t="shared" si="2"/>
        <v>146.04546643164957</v>
      </c>
      <c r="M76" s="103">
        <f t="shared" si="10"/>
        <v>7.3051809570957582</v>
      </c>
      <c r="N76" s="103">
        <f t="shared" si="3"/>
        <v>228.28690490924245</v>
      </c>
    </row>
    <row r="77" spans="1:14">
      <c r="A77" s="102">
        <v>40387</v>
      </c>
      <c r="B77" t="s">
        <v>148</v>
      </c>
      <c r="C77">
        <v>9.3469999999999995</v>
      </c>
      <c r="D77">
        <v>290.68</v>
      </c>
      <c r="E77">
        <v>30.81</v>
      </c>
      <c r="F77">
        <v>6100</v>
      </c>
      <c r="G77">
        <v>18.899999999999999</v>
      </c>
      <c r="I77" s="103">
        <f t="shared" si="8"/>
        <v>93.278184085387181</v>
      </c>
      <c r="J77" s="104">
        <f t="shared" si="1"/>
        <v>19.495140473845922</v>
      </c>
      <c r="K77" s="76">
        <f t="shared" si="9"/>
        <v>195.04774613775055</v>
      </c>
      <c r="L77" s="76">
        <f t="shared" si="2"/>
        <v>146.29824495413402</v>
      </c>
      <c r="M77" s="103">
        <f t="shared" si="10"/>
        <v>7.3178249158158346</v>
      </c>
      <c r="N77" s="103">
        <f t="shared" si="3"/>
        <v>228.68202861924482</v>
      </c>
    </row>
    <row r="78" spans="1:14">
      <c r="A78" s="102">
        <v>40387</v>
      </c>
      <c r="B78" t="s">
        <v>149</v>
      </c>
      <c r="C78">
        <v>9.5139999999999993</v>
      </c>
      <c r="D78">
        <v>290.178</v>
      </c>
      <c r="E78">
        <v>30.83</v>
      </c>
      <c r="F78">
        <v>6099</v>
      </c>
      <c r="G78">
        <v>18.899999999999999</v>
      </c>
      <c r="I78" s="103">
        <f t="shared" ref="I78:I86" si="11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SQRT((POWER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WER(($H$13+($B$15*(G78-$E$8))),2))*((TAN(E78*PI()/180))/(TAN(($B$7+($B$14*(G78-$E$7)))*PI()/180))-1))))/(2*((TAN(E78*PI()/180))/(TAN(($B$7+($B$14*(G78-$E$7)))*PI()/180))*1/$B$16*POWER(($H$13+($B$15*(G78-$E$8))),2)))</f>
        <v>93.117015224061973</v>
      </c>
      <c r="J78" s="104">
        <f t="shared" si="1"/>
        <v>19.46145618182895</v>
      </c>
      <c r="K78" s="76">
        <f t="shared" ref="K78:K86" si="12">($B$9-EXP(52.57-6690.9/(273.15+G78)-4.681*LN(273.15+G78)))*I78/100*0.2095</f>
        <v>194.71073675600385</v>
      </c>
      <c r="L78" s="76">
        <f t="shared" si="2"/>
        <v>146.04546643164957</v>
      </c>
      <c r="M78" s="103">
        <f t="shared" ref="M78:M86" si="13">(($B$9-EXP(52.57-6690.9/(273.15+G78)-4.681*LN(273.15+G78)))/1013)*I78/100*0.2095*((49-1.335*G78+0.02759*POWER(G78,2)-0.0003235*POWER(G78,3)+0.000001614*POWER(G78,4))
-($J$16*(5.516*10^-1-1.759*10^-2*G78+2.253*10^-4*POWER(G78,2)-2.654*10^-7*POWER(G78,3)+5.363*10^-8*POWER(G78,4))))*32/22.414</f>
        <v>7.3051809570957582</v>
      </c>
      <c r="N78" s="103">
        <f t="shared" si="3"/>
        <v>228.28690490924245</v>
      </c>
    </row>
    <row r="79" spans="1:14">
      <c r="A79" s="102">
        <v>40387</v>
      </c>
      <c r="B79" t="s">
        <v>150</v>
      </c>
      <c r="C79">
        <v>9.6809999999999992</v>
      </c>
      <c r="D79">
        <v>291.18200000000002</v>
      </c>
      <c r="E79">
        <v>30.79</v>
      </c>
      <c r="F79">
        <v>6099</v>
      </c>
      <c r="G79">
        <v>18.899999999999999</v>
      </c>
      <c r="I79" s="103">
        <f t="shared" si="11"/>
        <v>93.439667528160243</v>
      </c>
      <c r="J79" s="104">
        <f t="shared" si="1"/>
        <v>19.528890513385491</v>
      </c>
      <c r="K79" s="76">
        <f t="shared" si="12"/>
        <v>195.3854133196354</v>
      </c>
      <c r="L79" s="76">
        <f t="shared" si="2"/>
        <v>146.55151686866037</v>
      </c>
      <c r="M79" s="103">
        <f t="shared" si="13"/>
        <v>7.3304935539610048</v>
      </c>
      <c r="N79" s="103">
        <f t="shared" si="3"/>
        <v>229.07792356128141</v>
      </c>
    </row>
    <row r="80" spans="1:14">
      <c r="A80" s="102">
        <v>40387</v>
      </c>
      <c r="B80" t="s">
        <v>151</v>
      </c>
      <c r="C80">
        <v>9.8469999999999995</v>
      </c>
      <c r="D80">
        <v>289.428</v>
      </c>
      <c r="E80">
        <v>30.86</v>
      </c>
      <c r="F80">
        <v>6085</v>
      </c>
      <c r="G80">
        <v>18.899999999999999</v>
      </c>
      <c r="I80" s="103">
        <f t="shared" si="11"/>
        <v>92.875849986330422</v>
      </c>
      <c r="J80" s="104">
        <f t="shared" si="1"/>
        <v>19.411052647143059</v>
      </c>
      <c r="K80" s="76">
        <f t="shared" si="12"/>
        <v>194.20645232414512</v>
      </c>
      <c r="L80" s="76">
        <f t="shared" si="2"/>
        <v>145.66722095689016</v>
      </c>
      <c r="M80" s="103">
        <f t="shared" si="13"/>
        <v>7.2862611528263592</v>
      </c>
      <c r="N80" s="103">
        <f t="shared" si="3"/>
        <v>227.69566102582374</v>
      </c>
    </row>
    <row r="81" spans="1:14">
      <c r="A81" s="102">
        <v>40387</v>
      </c>
      <c r="B81" t="s">
        <v>152</v>
      </c>
      <c r="C81">
        <v>10.013999999999999</v>
      </c>
      <c r="D81">
        <v>288.92899999999997</v>
      </c>
      <c r="E81">
        <v>30.88</v>
      </c>
      <c r="F81">
        <v>6084</v>
      </c>
      <c r="G81">
        <v>18.899999999999999</v>
      </c>
      <c r="I81" s="103">
        <f t="shared" si="11"/>
        <v>92.715464010715365</v>
      </c>
      <c r="J81" s="104">
        <f t="shared" si="1"/>
        <v>19.37753197823951</v>
      </c>
      <c r="K81" s="76">
        <f t="shared" si="12"/>
        <v>193.87107998212801</v>
      </c>
      <c r="L81" s="76">
        <f t="shared" si="2"/>
        <v>145.41567031857309</v>
      </c>
      <c r="M81" s="103">
        <f t="shared" si="13"/>
        <v>7.2736786127607305</v>
      </c>
      <c r="N81" s="103">
        <f t="shared" si="3"/>
        <v>227.30245664877282</v>
      </c>
    </row>
    <row r="82" spans="1:14">
      <c r="A82" s="102">
        <v>40387</v>
      </c>
      <c r="B82" t="s">
        <v>153</v>
      </c>
      <c r="C82">
        <v>10.180999999999999</v>
      </c>
      <c r="D82">
        <v>291.18200000000002</v>
      </c>
      <c r="E82">
        <v>30.79</v>
      </c>
      <c r="F82">
        <v>6092</v>
      </c>
      <c r="G82">
        <v>18.899999999999999</v>
      </c>
      <c r="I82" s="103">
        <f t="shared" si="11"/>
        <v>93.439667528160243</v>
      </c>
      <c r="J82" s="104">
        <f t="shared" si="1"/>
        <v>19.528890513385491</v>
      </c>
      <c r="K82" s="76">
        <f t="shared" si="12"/>
        <v>195.3854133196354</v>
      </c>
      <c r="L82" s="76">
        <f t="shared" si="2"/>
        <v>146.55151686866037</v>
      </c>
      <c r="M82" s="103">
        <f t="shared" si="13"/>
        <v>7.3304935539610048</v>
      </c>
      <c r="N82" s="103">
        <f t="shared" si="3"/>
        <v>229.07792356128141</v>
      </c>
    </row>
    <row r="83" spans="1:14">
      <c r="A83" s="102">
        <v>40387</v>
      </c>
      <c r="B83" t="s">
        <v>154</v>
      </c>
      <c r="C83">
        <v>10.348000000000001</v>
      </c>
      <c r="D83">
        <v>289.678</v>
      </c>
      <c r="E83">
        <v>30.85</v>
      </c>
      <c r="F83">
        <v>6102</v>
      </c>
      <c r="G83">
        <v>18.899999999999999</v>
      </c>
      <c r="I83" s="103">
        <f t="shared" si="11"/>
        <v>92.956160127440882</v>
      </c>
      <c r="J83" s="104">
        <f t="shared" si="1"/>
        <v>19.427837466635143</v>
      </c>
      <c r="K83" s="76">
        <f t="shared" si="12"/>
        <v>194.37438346655736</v>
      </c>
      <c r="L83" s="76">
        <f t="shared" si="2"/>
        <v>145.79318002021972</v>
      </c>
      <c r="M83" s="103">
        <f t="shared" si="13"/>
        <v>7.2925616137259048</v>
      </c>
      <c r="N83" s="103">
        <f t="shared" si="3"/>
        <v>227.89255042893453</v>
      </c>
    </row>
    <row r="84" spans="1:14">
      <c r="A84" s="102">
        <v>40387</v>
      </c>
      <c r="B84" t="s">
        <v>155</v>
      </c>
      <c r="C84">
        <v>10.515000000000001</v>
      </c>
      <c r="D84">
        <v>289.428</v>
      </c>
      <c r="E84">
        <v>30.86</v>
      </c>
      <c r="F84">
        <v>6100</v>
      </c>
      <c r="G84">
        <v>18.899999999999999</v>
      </c>
      <c r="I84" s="103">
        <f t="shared" si="11"/>
        <v>92.875849986330422</v>
      </c>
      <c r="J84" s="104">
        <f t="shared" si="1"/>
        <v>19.411052647143059</v>
      </c>
      <c r="K84" s="76">
        <f t="shared" si="12"/>
        <v>194.20645232414512</v>
      </c>
      <c r="L84" s="76">
        <f t="shared" si="2"/>
        <v>145.66722095689016</v>
      </c>
      <c r="M84" s="103">
        <f t="shared" si="13"/>
        <v>7.2862611528263592</v>
      </c>
      <c r="N84" s="103">
        <f t="shared" si="3"/>
        <v>227.69566102582374</v>
      </c>
    </row>
    <row r="85" spans="1:14">
      <c r="A85" s="102">
        <v>40387</v>
      </c>
      <c r="B85" t="s">
        <v>156</v>
      </c>
      <c r="C85">
        <v>10.682</v>
      </c>
      <c r="D85">
        <v>287.79300000000001</v>
      </c>
      <c r="E85">
        <v>30.97</v>
      </c>
      <c r="F85">
        <v>6094</v>
      </c>
      <c r="G85">
        <v>18.8</v>
      </c>
      <c r="I85" s="103">
        <f t="shared" si="11"/>
        <v>92.158479038794368</v>
      </c>
      <c r="J85" s="104">
        <f t="shared" ref="J85:J110" si="14">I85*20.9/100</f>
        <v>19.261122119108023</v>
      </c>
      <c r="K85" s="76">
        <f t="shared" si="12"/>
        <v>192.73271837905142</v>
      </c>
      <c r="L85" s="76">
        <f t="shared" ref="L85:L110" si="15">K85/1.33322</f>
        <v>144.56182653954443</v>
      </c>
      <c r="M85" s="103">
        <f t="shared" si="13"/>
        <v>7.2436128000964795</v>
      </c>
      <c r="N85" s="103">
        <f t="shared" ref="N85:N110" si="16">M85*31.25</f>
        <v>226.36290000301497</v>
      </c>
    </row>
    <row r="86" spans="1:14">
      <c r="A86" s="102">
        <v>40387</v>
      </c>
      <c r="B86" t="s">
        <v>157</v>
      </c>
      <c r="C86">
        <v>10.849</v>
      </c>
      <c r="D86">
        <v>294.32499999999999</v>
      </c>
      <c r="E86">
        <v>30.71</v>
      </c>
      <c r="F86">
        <v>6092</v>
      </c>
      <c r="G86">
        <v>18.8</v>
      </c>
      <c r="I86" s="103">
        <f t="shared" si="11"/>
        <v>94.253193825582372</v>
      </c>
      <c r="J86" s="104">
        <f t="shared" si="14"/>
        <v>19.698917509546714</v>
      </c>
      <c r="K86" s="76">
        <f t="shared" si="12"/>
        <v>197.11343385197608</v>
      </c>
      <c r="L86" s="76">
        <f t="shared" si="15"/>
        <v>147.84764243858933</v>
      </c>
      <c r="M86" s="103">
        <f t="shared" si="13"/>
        <v>7.4082563901425091</v>
      </c>
      <c r="N86" s="103">
        <f t="shared" si="16"/>
        <v>231.50801219195341</v>
      </c>
    </row>
    <row r="87" spans="1:14">
      <c r="A87" s="102">
        <v>40387</v>
      </c>
      <c r="B87" t="s">
        <v>158</v>
      </c>
      <c r="C87">
        <v>11.016</v>
      </c>
      <c r="D87">
        <v>289.286</v>
      </c>
      <c r="E87">
        <v>30.91</v>
      </c>
      <c r="F87">
        <v>6097</v>
      </c>
      <c r="G87">
        <v>18.8</v>
      </c>
      <c r="I87" s="103">
        <f t="shared" ref="I87:I110" si="17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SQRT((POWER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WER(($H$13+($B$15*(G87-$E$8))),2))*((TAN(E87*PI()/180))/(TAN(($B$7+($B$14*(G87-$E$7)))*PI()/180))-1))))/(2*((TAN(E87*PI()/180))/(TAN(($B$7+($B$14*(G87-$E$7)))*PI()/180))*1/$B$16*POWER(($H$13+($B$15*(G87-$E$8))),2)))</f>
        <v>92.637180542874503</v>
      </c>
      <c r="J87" s="104">
        <f t="shared" si="14"/>
        <v>19.361170733460771</v>
      </c>
      <c r="K87" s="76">
        <f t="shared" ref="K87:K110" si="18">($B$9-EXP(52.57-6690.9/(273.15+G87)-4.681*LN(273.15+G87)))*I87/100*0.2095</f>
        <v>193.7338356190036</v>
      </c>
      <c r="L87" s="76">
        <f t="shared" si="15"/>
        <v>145.31272829615787</v>
      </c>
      <c r="M87" s="103">
        <f t="shared" ref="M87:M110" si="19">(($B$9-EXP(52.57-6690.9/(273.15+G87)-4.681*LN(273.15+G87)))/1013)*I87/100*0.2095*((49-1.335*G87+0.02759*POWER(G87,2)-0.0003235*POWER(G87,3)+0.000001614*POWER(G87,4))
-($J$16*(5.516*10^-1-1.759*10^-2*G87+2.253*10^-4*POWER(G87,2)-2.654*10^-7*POWER(G87,3)+5.363*10^-8*POWER(G87,4))))*32/22.414</f>
        <v>7.2812385115724734</v>
      </c>
      <c r="N87" s="103">
        <f t="shared" si="16"/>
        <v>227.5387034866398</v>
      </c>
    </row>
    <row r="88" spans="1:14">
      <c r="A88" s="102">
        <v>40387</v>
      </c>
      <c r="B88" t="s">
        <v>159</v>
      </c>
      <c r="C88">
        <v>11.183</v>
      </c>
      <c r="D88">
        <v>291.03800000000001</v>
      </c>
      <c r="E88">
        <v>30.84</v>
      </c>
      <c r="F88">
        <v>6097</v>
      </c>
      <c r="G88">
        <v>18.8</v>
      </c>
      <c r="I88" s="103">
        <f t="shared" si="17"/>
        <v>93.199205362530748</v>
      </c>
      <c r="J88" s="104">
        <f t="shared" si="14"/>
        <v>19.478633920768925</v>
      </c>
      <c r="K88" s="76">
        <f t="shared" si="18"/>
        <v>194.90920843785452</v>
      </c>
      <c r="L88" s="76">
        <f t="shared" si="15"/>
        <v>146.19433284668284</v>
      </c>
      <c r="M88" s="103">
        <f t="shared" si="19"/>
        <v>7.3254133961853176</v>
      </c>
      <c r="N88" s="103">
        <f t="shared" si="16"/>
        <v>228.91916863079118</v>
      </c>
    </row>
    <row r="89" spans="1:14">
      <c r="A89" s="102">
        <v>40387</v>
      </c>
      <c r="B89" t="s">
        <v>160</v>
      </c>
      <c r="C89">
        <v>11.35</v>
      </c>
      <c r="D89">
        <v>290.536</v>
      </c>
      <c r="E89">
        <v>30.86</v>
      </c>
      <c r="F89">
        <v>6092</v>
      </c>
      <c r="G89">
        <v>18.8</v>
      </c>
      <c r="I89" s="103">
        <f t="shared" si="17"/>
        <v>93.038236007386487</v>
      </c>
      <c r="J89" s="104">
        <f t="shared" si="14"/>
        <v>19.444991325543775</v>
      </c>
      <c r="K89" s="76">
        <f t="shared" si="18"/>
        <v>194.5725702715539</v>
      </c>
      <c r="L89" s="76">
        <f t="shared" si="15"/>
        <v>145.94183275944997</v>
      </c>
      <c r="M89" s="103">
        <f t="shared" si="19"/>
        <v>7.3127612811167166</v>
      </c>
      <c r="N89" s="103">
        <f t="shared" si="16"/>
        <v>228.52379003489739</v>
      </c>
    </row>
    <row r="90" spans="1:14">
      <c r="A90" s="102">
        <v>40387</v>
      </c>
      <c r="B90" t="s">
        <v>161</v>
      </c>
      <c r="C90">
        <v>11.516999999999999</v>
      </c>
      <c r="D90">
        <v>291.79300000000001</v>
      </c>
      <c r="E90">
        <v>30.81</v>
      </c>
      <c r="F90">
        <v>6105</v>
      </c>
      <c r="G90">
        <v>18.8</v>
      </c>
      <c r="I90" s="103">
        <f t="shared" si="17"/>
        <v>93.441248191135415</v>
      </c>
      <c r="J90" s="104">
        <f t="shared" si="14"/>
        <v>19.529220871947299</v>
      </c>
      <c r="K90" s="76">
        <f t="shared" si="18"/>
        <v>195.41539704695143</v>
      </c>
      <c r="L90" s="76">
        <f t="shared" si="15"/>
        <v>146.5740065757725</v>
      </c>
      <c r="M90" s="103">
        <f t="shared" si="19"/>
        <v>7.3444378478661481</v>
      </c>
      <c r="N90" s="103">
        <f t="shared" si="16"/>
        <v>229.51368274581714</v>
      </c>
    </row>
    <row r="91" spans="1:14">
      <c r="A91" s="102">
        <v>40387</v>
      </c>
      <c r="B91" t="s">
        <v>162</v>
      </c>
      <c r="C91">
        <v>11.683</v>
      </c>
      <c r="D91">
        <v>288.78699999999998</v>
      </c>
      <c r="E91">
        <v>30.93</v>
      </c>
      <c r="F91">
        <v>6108</v>
      </c>
      <c r="G91">
        <v>18.8</v>
      </c>
      <c r="I91" s="103">
        <f t="shared" si="17"/>
        <v>92.477303399844743</v>
      </c>
      <c r="J91" s="104">
        <f t="shared" si="14"/>
        <v>19.327756410567549</v>
      </c>
      <c r="K91" s="76">
        <f t="shared" si="18"/>
        <v>193.39948161594077</v>
      </c>
      <c r="L91" s="76">
        <f t="shared" si="15"/>
        <v>145.0619414769811</v>
      </c>
      <c r="M91" s="103">
        <f t="shared" si="19"/>
        <v>7.2686722438587275</v>
      </c>
      <c r="N91" s="103">
        <f t="shared" si="16"/>
        <v>227.14600762058524</v>
      </c>
    </row>
    <row r="92" spans="1:14">
      <c r="A92" s="102">
        <v>40387</v>
      </c>
      <c r="B92" t="s">
        <v>163</v>
      </c>
      <c r="C92">
        <v>11.85</v>
      </c>
      <c r="D92">
        <v>292.803</v>
      </c>
      <c r="E92">
        <v>30.77</v>
      </c>
      <c r="F92">
        <v>6112</v>
      </c>
      <c r="G92">
        <v>18.8</v>
      </c>
      <c r="I92" s="103">
        <f t="shared" si="17"/>
        <v>93.765075343006146</v>
      </c>
      <c r="J92" s="104">
        <f t="shared" si="14"/>
        <v>19.596900746688284</v>
      </c>
      <c r="K92" s="76">
        <f t="shared" si="18"/>
        <v>196.09262271208766</v>
      </c>
      <c r="L92" s="76">
        <f t="shared" si="15"/>
        <v>147.08196900143085</v>
      </c>
      <c r="M92" s="103">
        <f t="shared" si="19"/>
        <v>7.3698905086172246</v>
      </c>
      <c r="N92" s="103">
        <f t="shared" si="16"/>
        <v>230.30907839428826</v>
      </c>
    </row>
    <row r="93" spans="1:14">
      <c r="A93" s="102">
        <v>40387</v>
      </c>
      <c r="B93" t="s">
        <v>164</v>
      </c>
      <c r="C93">
        <v>12.016999999999999</v>
      </c>
      <c r="D93">
        <v>289.78500000000003</v>
      </c>
      <c r="E93">
        <v>30.89</v>
      </c>
      <c r="F93">
        <v>6108</v>
      </c>
      <c r="G93">
        <v>18.8</v>
      </c>
      <c r="I93" s="103">
        <f t="shared" si="17"/>
        <v>92.797368734616683</v>
      </c>
      <c r="J93" s="104">
        <f t="shared" si="14"/>
        <v>19.394650065534886</v>
      </c>
      <c r="K93" s="76">
        <f t="shared" si="18"/>
        <v>194.06884012394664</v>
      </c>
      <c r="L93" s="76">
        <f t="shared" si="15"/>
        <v>145.5640030332178</v>
      </c>
      <c r="M93" s="103">
        <f t="shared" si="19"/>
        <v>7.2938292275676844</v>
      </c>
      <c r="N93" s="103">
        <f t="shared" si="16"/>
        <v>227.93216336149013</v>
      </c>
    </row>
    <row r="94" spans="1:14">
      <c r="A94" s="102">
        <v>40387</v>
      </c>
      <c r="B94" t="s">
        <v>165</v>
      </c>
      <c r="C94">
        <v>12.183999999999999</v>
      </c>
      <c r="D94">
        <v>289.39499999999998</v>
      </c>
      <c r="E94">
        <v>30.95</v>
      </c>
      <c r="F94">
        <v>6108</v>
      </c>
      <c r="G94">
        <v>18.7</v>
      </c>
      <c r="I94" s="103">
        <f t="shared" si="17"/>
        <v>92.4793008079034</v>
      </c>
      <c r="J94" s="104">
        <f t="shared" si="14"/>
        <v>19.32817386885181</v>
      </c>
      <c r="K94" s="76">
        <f t="shared" si="18"/>
        <v>193.42991856423674</v>
      </c>
      <c r="L94" s="76">
        <f t="shared" si="15"/>
        <v>145.0847711287235</v>
      </c>
      <c r="M94" s="103">
        <f t="shared" si="19"/>
        <v>7.282545759450942</v>
      </c>
      <c r="N94" s="103">
        <f t="shared" si="16"/>
        <v>227.57955498284193</v>
      </c>
    </row>
    <row r="95" spans="1:14">
      <c r="A95" s="102">
        <v>40387</v>
      </c>
      <c r="B95" t="s">
        <v>166</v>
      </c>
      <c r="C95">
        <v>12.351000000000001</v>
      </c>
      <c r="D95">
        <v>292.40699999999998</v>
      </c>
      <c r="E95">
        <v>30.83</v>
      </c>
      <c r="F95">
        <v>6109</v>
      </c>
      <c r="G95">
        <v>18.7</v>
      </c>
      <c r="I95" s="103">
        <f t="shared" si="17"/>
        <v>93.442994579424493</v>
      </c>
      <c r="J95" s="104">
        <f t="shared" si="14"/>
        <v>19.529585867099719</v>
      </c>
      <c r="K95" s="76">
        <f t="shared" si="18"/>
        <v>195.44558267628912</v>
      </c>
      <c r="L95" s="76">
        <f t="shared" si="15"/>
        <v>146.59664772227322</v>
      </c>
      <c r="M95" s="103">
        <f t="shared" si="19"/>
        <v>7.3584345683832035</v>
      </c>
      <c r="N95" s="103">
        <f t="shared" si="16"/>
        <v>229.95108026197511</v>
      </c>
    </row>
    <row r="96" spans="1:14">
      <c r="A96" s="102">
        <v>40387</v>
      </c>
      <c r="B96" t="s">
        <v>167</v>
      </c>
      <c r="C96">
        <v>12.518000000000001</v>
      </c>
      <c r="D96">
        <v>290.89699999999999</v>
      </c>
      <c r="E96">
        <v>30.89</v>
      </c>
      <c r="F96">
        <v>6108</v>
      </c>
      <c r="G96">
        <v>18.7</v>
      </c>
      <c r="I96" s="103">
        <f t="shared" si="17"/>
        <v>92.959741948658717</v>
      </c>
      <c r="J96" s="104">
        <f t="shared" si="14"/>
        <v>19.42858606726967</v>
      </c>
      <c r="K96" s="76">
        <f t="shared" si="18"/>
        <v>194.43481036077233</v>
      </c>
      <c r="L96" s="76">
        <f t="shared" si="15"/>
        <v>145.83850404342294</v>
      </c>
      <c r="M96" s="103">
        <f t="shared" si="19"/>
        <v>7.3203794645255638</v>
      </c>
      <c r="N96" s="103">
        <f t="shared" si="16"/>
        <v>228.76185826642387</v>
      </c>
    </row>
    <row r="97" spans="1:14">
      <c r="A97" s="102">
        <v>40387</v>
      </c>
      <c r="B97" t="s">
        <v>168</v>
      </c>
      <c r="C97">
        <v>12.685</v>
      </c>
      <c r="D97">
        <v>290.64600000000002</v>
      </c>
      <c r="E97">
        <v>30.9</v>
      </c>
      <c r="F97">
        <v>6110</v>
      </c>
      <c r="G97">
        <v>18.7</v>
      </c>
      <c r="I97" s="103">
        <f t="shared" si="17"/>
        <v>92.87947377382919</v>
      </c>
      <c r="J97" s="104">
        <f t="shared" si="14"/>
        <v>19.4118100187303</v>
      </c>
      <c r="K97" s="76">
        <f t="shared" si="18"/>
        <v>194.26692126142859</v>
      </c>
      <c r="L97" s="76">
        <f t="shared" si="15"/>
        <v>145.71257651507523</v>
      </c>
      <c r="M97" s="103">
        <f t="shared" si="19"/>
        <v>7.3140585186369487</v>
      </c>
      <c r="N97" s="103">
        <f t="shared" si="16"/>
        <v>228.56432870740466</v>
      </c>
    </row>
    <row r="98" spans="1:14">
      <c r="A98" s="102">
        <v>40387</v>
      </c>
      <c r="B98" t="s">
        <v>169</v>
      </c>
      <c r="C98">
        <v>12.852</v>
      </c>
      <c r="D98">
        <v>288.89699999999999</v>
      </c>
      <c r="E98">
        <v>30.97</v>
      </c>
      <c r="F98">
        <v>6109</v>
      </c>
      <c r="G98">
        <v>18.7</v>
      </c>
      <c r="I98" s="103">
        <f t="shared" si="17"/>
        <v>92.3197747640816</v>
      </c>
      <c r="J98" s="104">
        <f t="shared" si="14"/>
        <v>19.294832925693054</v>
      </c>
      <c r="K98" s="76">
        <f t="shared" si="18"/>
        <v>193.09625352356542</v>
      </c>
      <c r="L98" s="76">
        <f t="shared" si="15"/>
        <v>144.83450107526545</v>
      </c>
      <c r="M98" s="103">
        <f t="shared" si="19"/>
        <v>7.2699834270824306</v>
      </c>
      <c r="N98" s="103">
        <f t="shared" si="16"/>
        <v>227.18698209632595</v>
      </c>
    </row>
    <row r="99" spans="1:14">
      <c r="A99" s="102">
        <v>40387</v>
      </c>
      <c r="B99" t="s">
        <v>170</v>
      </c>
      <c r="C99">
        <v>13.019</v>
      </c>
      <c r="D99">
        <v>289.036</v>
      </c>
      <c r="E99">
        <v>30.92</v>
      </c>
      <c r="F99">
        <v>6122</v>
      </c>
      <c r="G99">
        <v>18.8</v>
      </c>
      <c r="I99" s="103">
        <f t="shared" si="17"/>
        <v>92.557203140694767</v>
      </c>
      <c r="J99" s="104">
        <f t="shared" si="14"/>
        <v>19.344455456405207</v>
      </c>
      <c r="K99" s="76">
        <f t="shared" si="18"/>
        <v>193.56657741019021</v>
      </c>
      <c r="L99" s="76">
        <f t="shared" si="15"/>
        <v>145.18727397593059</v>
      </c>
      <c r="M99" s="103">
        <f t="shared" si="19"/>
        <v>7.2749523256437367</v>
      </c>
      <c r="N99" s="103">
        <f t="shared" si="16"/>
        <v>227.34226017636678</v>
      </c>
    </row>
    <row r="100" spans="1:14">
      <c r="A100" s="102">
        <v>40387</v>
      </c>
      <c r="B100" t="s">
        <v>171</v>
      </c>
      <c r="C100">
        <v>13.186</v>
      </c>
      <c r="D100">
        <v>290.286</v>
      </c>
      <c r="E100">
        <v>30.87</v>
      </c>
      <c r="F100">
        <v>6116</v>
      </c>
      <c r="G100">
        <v>18.8</v>
      </c>
      <c r="I100" s="103">
        <f t="shared" si="17"/>
        <v>92.957868783372149</v>
      </c>
      <c r="J100" s="104">
        <f t="shared" si="14"/>
        <v>19.428194575724778</v>
      </c>
      <c r="K100" s="76">
        <f t="shared" si="18"/>
        <v>194.4044968211843</v>
      </c>
      <c r="L100" s="76">
        <f t="shared" si="15"/>
        <v>145.81576695607947</v>
      </c>
      <c r="M100" s="103">
        <f t="shared" si="19"/>
        <v>7.3064444553764218</v>
      </c>
      <c r="N100" s="103">
        <f t="shared" si="16"/>
        <v>228.32638923051317</v>
      </c>
    </row>
    <row r="101" spans="1:14">
      <c r="A101" s="102">
        <v>40387</v>
      </c>
      <c r="B101" t="s">
        <v>172</v>
      </c>
      <c r="C101">
        <v>13.353</v>
      </c>
      <c r="D101">
        <v>289.036</v>
      </c>
      <c r="E101">
        <v>30.92</v>
      </c>
      <c r="F101">
        <v>6116</v>
      </c>
      <c r="G101">
        <v>18.8</v>
      </c>
      <c r="I101" s="103">
        <f t="shared" si="17"/>
        <v>92.557203140694767</v>
      </c>
      <c r="J101" s="104">
        <f t="shared" si="14"/>
        <v>19.344455456405207</v>
      </c>
      <c r="K101" s="76">
        <f t="shared" si="18"/>
        <v>193.56657741019021</v>
      </c>
      <c r="L101" s="76">
        <f t="shared" si="15"/>
        <v>145.18727397593059</v>
      </c>
      <c r="M101" s="103">
        <f t="shared" si="19"/>
        <v>7.2749523256437367</v>
      </c>
      <c r="N101" s="103">
        <f t="shared" si="16"/>
        <v>227.34226017636678</v>
      </c>
    </row>
    <row r="102" spans="1:14">
      <c r="A102" s="102">
        <v>40387</v>
      </c>
      <c r="B102" t="s">
        <v>173</v>
      </c>
      <c r="C102">
        <v>13.52</v>
      </c>
      <c r="D102">
        <v>292.04500000000002</v>
      </c>
      <c r="E102">
        <v>30.8</v>
      </c>
      <c r="F102">
        <v>6116</v>
      </c>
      <c r="G102">
        <v>18.8</v>
      </c>
      <c r="I102" s="103">
        <f t="shared" si="17"/>
        <v>93.522086554803366</v>
      </c>
      <c r="J102" s="104">
        <f t="shared" si="14"/>
        <v>19.546116089953902</v>
      </c>
      <c r="K102" s="76">
        <f t="shared" si="18"/>
        <v>195.58445580032432</v>
      </c>
      <c r="L102" s="76">
        <f t="shared" si="15"/>
        <v>146.70081141921386</v>
      </c>
      <c r="M102" s="103">
        <f t="shared" si="19"/>
        <v>7.3507917049600513</v>
      </c>
      <c r="N102" s="103">
        <f t="shared" si="16"/>
        <v>229.71224078000159</v>
      </c>
    </row>
    <row r="103" spans="1:14">
      <c r="A103" s="102">
        <v>40387</v>
      </c>
      <c r="B103" t="s">
        <v>174</v>
      </c>
      <c r="C103">
        <v>13.686999999999999</v>
      </c>
      <c r="D103">
        <v>287.29700000000003</v>
      </c>
      <c r="E103">
        <v>30.99</v>
      </c>
      <c r="F103">
        <v>6113</v>
      </c>
      <c r="G103">
        <v>18.8</v>
      </c>
      <c r="I103" s="103">
        <f t="shared" si="17"/>
        <v>91.999530216223775</v>
      </c>
      <c r="J103" s="104">
        <f t="shared" si="14"/>
        <v>19.227901815190766</v>
      </c>
      <c r="K103" s="76">
        <f t="shared" si="18"/>
        <v>192.40030578960014</v>
      </c>
      <c r="L103" s="76">
        <f t="shared" si="15"/>
        <v>144.31249590435198</v>
      </c>
      <c r="M103" s="103">
        <f t="shared" si="19"/>
        <v>7.2311194979311075</v>
      </c>
      <c r="N103" s="103">
        <f t="shared" si="16"/>
        <v>225.97248431034711</v>
      </c>
    </row>
    <row r="104" spans="1:14">
      <c r="A104" s="102">
        <v>40387</v>
      </c>
      <c r="B104" t="s">
        <v>175</v>
      </c>
      <c r="C104">
        <v>13.853</v>
      </c>
      <c r="D104">
        <v>289.78500000000003</v>
      </c>
      <c r="E104">
        <v>30.89</v>
      </c>
      <c r="F104">
        <v>6111</v>
      </c>
      <c r="G104">
        <v>18.8</v>
      </c>
      <c r="I104" s="103">
        <f t="shared" si="17"/>
        <v>92.797368734616683</v>
      </c>
      <c r="J104" s="104">
        <f t="shared" si="14"/>
        <v>19.394650065534886</v>
      </c>
      <c r="K104" s="76">
        <f t="shared" si="18"/>
        <v>194.06884012394664</v>
      </c>
      <c r="L104" s="76">
        <f t="shared" si="15"/>
        <v>145.5640030332178</v>
      </c>
      <c r="M104" s="103">
        <f t="shared" si="19"/>
        <v>7.2938292275676844</v>
      </c>
      <c r="N104" s="103">
        <f t="shared" si="16"/>
        <v>227.93216336149013</v>
      </c>
    </row>
    <row r="105" spans="1:14">
      <c r="A105" s="102">
        <v>40387</v>
      </c>
      <c r="B105" t="s">
        <v>176</v>
      </c>
      <c r="C105">
        <v>14.02</v>
      </c>
      <c r="D105">
        <v>286.06200000000001</v>
      </c>
      <c r="E105">
        <v>31.04</v>
      </c>
      <c r="F105">
        <v>6127</v>
      </c>
      <c r="G105">
        <v>18.8</v>
      </c>
      <c r="I105" s="103">
        <f t="shared" si="17"/>
        <v>91.603503216789193</v>
      </c>
      <c r="J105" s="104">
        <f t="shared" si="14"/>
        <v>19.145132172308941</v>
      </c>
      <c r="K105" s="76">
        <f t="shared" si="18"/>
        <v>191.57208725834164</v>
      </c>
      <c r="L105" s="76">
        <f t="shared" si="15"/>
        <v>143.69127920248843</v>
      </c>
      <c r="M105" s="103">
        <f t="shared" si="19"/>
        <v>7.1999919633601372</v>
      </c>
      <c r="N105" s="103">
        <f t="shared" si="16"/>
        <v>224.9997488550043</v>
      </c>
    </row>
    <row r="106" spans="1:14">
      <c r="A106" s="102">
        <v>40387</v>
      </c>
      <c r="B106" t="s">
        <v>177</v>
      </c>
      <c r="C106">
        <v>14.186999999999999</v>
      </c>
      <c r="D106">
        <v>288.041</v>
      </c>
      <c r="E106">
        <v>30.96</v>
      </c>
      <c r="F106">
        <v>6112</v>
      </c>
      <c r="G106">
        <v>18.8</v>
      </c>
      <c r="I106" s="103">
        <f t="shared" si="17"/>
        <v>92.23806913942299</v>
      </c>
      <c r="J106" s="104">
        <f t="shared" si="14"/>
        <v>19.277756450139403</v>
      </c>
      <c r="K106" s="76">
        <f t="shared" si="18"/>
        <v>192.89916661702378</v>
      </c>
      <c r="L106" s="76">
        <f t="shared" si="15"/>
        <v>144.68667333000087</v>
      </c>
      <c r="M106" s="103">
        <f t="shared" si="19"/>
        <v>7.249868544306751</v>
      </c>
      <c r="N106" s="103">
        <f t="shared" si="16"/>
        <v>226.55839200958596</v>
      </c>
    </row>
    <row r="107" spans="1:14">
      <c r="A107" s="102">
        <v>40387</v>
      </c>
      <c r="B107" t="s">
        <v>178</v>
      </c>
      <c r="C107">
        <v>14.353999999999999</v>
      </c>
      <c r="D107">
        <v>289.286</v>
      </c>
      <c r="E107">
        <v>30.91</v>
      </c>
      <c r="F107">
        <v>6118</v>
      </c>
      <c r="G107">
        <v>18.8</v>
      </c>
      <c r="I107" s="103">
        <f t="shared" si="17"/>
        <v>92.637180542874503</v>
      </c>
      <c r="J107" s="104">
        <f t="shared" si="14"/>
        <v>19.361170733460771</v>
      </c>
      <c r="K107" s="76">
        <f t="shared" si="18"/>
        <v>193.7338356190036</v>
      </c>
      <c r="L107" s="76">
        <f t="shared" si="15"/>
        <v>145.31272829615787</v>
      </c>
      <c r="M107" s="103">
        <f t="shared" si="19"/>
        <v>7.2812385115724734</v>
      </c>
      <c r="N107" s="103">
        <f t="shared" si="16"/>
        <v>227.5387034866398</v>
      </c>
    </row>
    <row r="108" spans="1:14">
      <c r="A108" s="102">
        <v>40387</v>
      </c>
      <c r="B108" t="s">
        <v>179</v>
      </c>
      <c r="C108">
        <v>14.521000000000001</v>
      </c>
      <c r="D108">
        <v>288.041</v>
      </c>
      <c r="E108">
        <v>30.96</v>
      </c>
      <c r="F108">
        <v>6114</v>
      </c>
      <c r="G108">
        <v>18.8</v>
      </c>
      <c r="I108" s="103">
        <f t="shared" si="17"/>
        <v>92.23806913942299</v>
      </c>
      <c r="J108" s="104">
        <f t="shared" si="14"/>
        <v>19.277756450139403</v>
      </c>
      <c r="K108" s="76">
        <f t="shared" si="18"/>
        <v>192.89916661702378</v>
      </c>
      <c r="L108" s="76">
        <f t="shared" si="15"/>
        <v>144.68667333000087</v>
      </c>
      <c r="M108" s="103">
        <f t="shared" si="19"/>
        <v>7.249868544306751</v>
      </c>
      <c r="N108" s="103">
        <f t="shared" si="16"/>
        <v>226.55839200958596</v>
      </c>
    </row>
    <row r="109" spans="1:14">
      <c r="A109" s="102">
        <v>40387</v>
      </c>
      <c r="B109" t="s">
        <v>180</v>
      </c>
      <c r="C109">
        <v>14.688000000000001</v>
      </c>
      <c r="D109">
        <v>287.79300000000001</v>
      </c>
      <c r="E109">
        <v>30.97</v>
      </c>
      <c r="F109">
        <v>6129</v>
      </c>
      <c r="G109">
        <v>18.8</v>
      </c>
      <c r="I109" s="103">
        <f t="shared" si="17"/>
        <v>92.158479038794368</v>
      </c>
      <c r="J109" s="104">
        <f t="shared" si="14"/>
        <v>19.261122119108023</v>
      </c>
      <c r="K109" s="76">
        <f t="shared" si="18"/>
        <v>192.73271837905142</v>
      </c>
      <c r="L109" s="76">
        <f t="shared" si="15"/>
        <v>144.56182653954443</v>
      </c>
      <c r="M109" s="103">
        <f t="shared" si="19"/>
        <v>7.2436128000964795</v>
      </c>
      <c r="N109" s="103">
        <f t="shared" si="16"/>
        <v>226.36290000301497</v>
      </c>
    </row>
    <row r="110" spans="1:14">
      <c r="A110" s="102">
        <v>40387</v>
      </c>
      <c r="B110" t="s">
        <v>181</v>
      </c>
      <c r="C110">
        <v>14.855</v>
      </c>
      <c r="D110">
        <v>286.80200000000002</v>
      </c>
      <c r="E110">
        <v>31.01</v>
      </c>
      <c r="F110">
        <v>6134</v>
      </c>
      <c r="G110">
        <v>18.8</v>
      </c>
      <c r="I110" s="103">
        <f t="shared" si="17"/>
        <v>91.840889233250408</v>
      </c>
      <c r="J110" s="104">
        <f t="shared" si="14"/>
        <v>19.194745849749335</v>
      </c>
      <c r="K110" s="76">
        <f t="shared" si="18"/>
        <v>192.06853699074756</v>
      </c>
      <c r="L110" s="76">
        <f t="shared" si="15"/>
        <v>144.06364815315368</v>
      </c>
      <c r="M110" s="103">
        <f t="shared" si="19"/>
        <v>7.2186503918122664</v>
      </c>
      <c r="N110" s="103">
        <f t="shared" si="16"/>
        <v>225.58282474413332</v>
      </c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2013-11-10T21:18:23Z</dcterms:modified>
</cp:coreProperties>
</file>