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7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<sst xmlns="http://schemas.openxmlformats.org/spreadsheetml/2006/main" count="313" uniqueCount="286">
  <si>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</si>
  <si>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</si>
  <si>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</si>
  <si>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</si>
  <si>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</si>
  <si>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</si>
  <si>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</si>
  <si>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</si>
  <si>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</si>
  <si>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</si>
  <si>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</si>
  <si>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</si>
  <si>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</si>
  <si>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</si>
  <si>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</si>
  <si>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</si>
  <si>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</si>
  <si>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</si>
  <si>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</si>
  <si>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</si>
  <si>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</si>
  <si>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</si>
  <si>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</si>
  <si>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</si>
  <si>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</si>
  <si>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</si>
  <si>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</si>
  <si>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</si>
  <si>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</si>
  <si>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</si>
  <si>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</si>
  <si>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</si>
  <si>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</si>
  <si>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</si>
  <si>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</si>
  <si>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</si>
  <si>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</si>
  <si>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</si>
  <si>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</si>
  <si>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</si>
  <si>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</si>
  <si>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</si>
  <si>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</si>
  <si>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</si>
  <si>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</si>
  <si>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</si>
  <si>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</si>
  <si>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</si>
  <si>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</si>
  <si>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</si>
  <si>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</si>
  <si>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</si>
  <si>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</si>
  <si>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</si>
  <si>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</si>
  <si>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</si>
  <si>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</si>
  <si>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</si>
  <si>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</si>
  <si>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</si>
  <si>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</si>
  <si>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</si>
  <si>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</si>
  <si>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</si>
  <si>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</si>
  <si>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mg Chla Thaallus-1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</si>
  <si>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</si>
  <si>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</si>
  <si>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</si>
  <si>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</si>
  <si>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</si>
  <si>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</si>
  <si>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</si>
  <si>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</si>
  <si>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</si>
  <si>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</si>
  <si>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</si>
  <si>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</si>
  <si>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</si>
  <si>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</si>
  <si>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</si>
  <si>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</si>
  <si>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</si>
  <si>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</si>
  <si>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</si>
  <si>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mg Chl a</t>
    </r>
  </si>
  <si>
    <t>   13:14:45</t>
  </si>
  <si>
    <t>   13:14:57</t>
  </si>
  <si>
    <t>change data input according to column N</t>
  </si>
  <si>
    <t>   13:15:07</t>
  </si>
  <si>
    <t>   13:15:17</t>
  </si>
  <si>
    <t>   13:15:27</t>
  </si>
  <si>
    <t>   13:15:37</t>
  </si>
  <si>
    <t>   13:15:47</t>
  </si>
  <si>
    <t>   13:15:57</t>
  </si>
  <si>
    <t>   13:16:07</t>
  </si>
  <si>
    <t>   13:16:17</t>
  </si>
  <si>
    <t>   13:16:27</t>
  </si>
  <si>
    <t>   13:16:37</t>
  </si>
  <si>
    <t>   13:16:47</t>
  </si>
  <si>
    <t>   13:16:57</t>
  </si>
  <si>
    <t>   13:17:07</t>
  </si>
  <si>
    <t>   13:17:17</t>
  </si>
  <si>
    <t>   13:17:27</t>
  </si>
  <si>
    <t>   13:17:37</t>
  </si>
  <si>
    <t>   13:17:47</t>
  </si>
  <si>
    <t>   13:17:57</t>
  </si>
  <si>
    <t>   13:18:07</t>
  </si>
  <si>
    <t>   13:18:17</t>
  </si>
  <si>
    <t>regression formula</t>
  </si>
  <si>
    <t>time</t>
  </si>
  <si>
    <t>   13:18:27</t>
  </si>
  <si>
    <t>value for T=26 min.</t>
  </si>
  <si>
    <t>T11</t>
  </si>
  <si>
    <t>   13:18:37</t>
  </si>
  <si>
    <t>value for T=1 min.</t>
  </si>
  <si>
    <t>T1</t>
  </si>
  <si>
    <t>   13:18:47</t>
  </si>
  <si>
    <t>difference between T25 and T1</t>
  </si>
  <si>
    <t>10minutes</t>
  </si>
  <si>
    <t>   13:18:57</t>
  </si>
  <si>
    <t>calculate from regression curve values for 10 minutes of photosynthesis or respiration</t>
  </si>
  <si>
    <t>   13:19:07</t>
  </si>
  <si>
    <t>   13:19:17</t>
  </si>
  <si>
    <t>   13:19:27</t>
  </si>
  <si>
    <t>   13:19:37</t>
  </si>
  <si>
    <t>   13:19:47</t>
  </si>
  <si>
    <t>   13:19:57</t>
  </si>
  <si>
    <t>   13:20:07</t>
  </si>
  <si>
    <t>   13:20:17</t>
  </si>
  <si>
    <t>   13:20:27</t>
  </si>
  <si>
    <t>   13:20:37</t>
  </si>
  <si>
    <t>   13:20:47</t>
  </si>
  <si>
    <t>   13:20:57</t>
  </si>
  <si>
    <t>   13:21:07</t>
  </si>
  <si>
    <t>   13:21:17</t>
  </si>
  <si>
    <t>   13:21:27</t>
  </si>
  <si>
    <t>   13:21:37</t>
  </si>
  <si>
    <t>   13:21:46</t>
  </si>
  <si>
    <t>   13:21:56</t>
  </si>
  <si>
    <t>   13:22:06</t>
  </si>
  <si>
    <t>   13:22:16</t>
  </si>
  <si>
    <t>   13:22:26</t>
  </si>
  <si>
    <t>   13:22:36</t>
  </si>
  <si>
    <t>   13:22:46</t>
  </si>
  <si>
    <t>   13:22:56</t>
  </si>
  <si>
    <t>   13:23:06</t>
  </si>
  <si>
    <t>   13:23:16</t>
  </si>
  <si>
    <t>   13:23:26</t>
  </si>
  <si>
    <t>   13:23:36</t>
  </si>
  <si>
    <t>   13:23:46</t>
  </si>
  <si>
    <t>   13:23:56</t>
  </si>
  <si>
    <t>   13:24:06</t>
  </si>
  <si>
    <t>   13:24:16</t>
  </si>
  <si>
    <t>   13:24:26</t>
  </si>
  <si>
    <t>   13:24:36</t>
  </si>
  <si>
    <t>   13:24:46</t>
  </si>
  <si>
    <t>   13:24:56</t>
  </si>
  <si>
    <t>   13:25:06</t>
  </si>
  <si>
    <t>   13:25:16</t>
  </si>
  <si>
    <t>   13:25:27</t>
  </si>
  <si>
    <t>   13:25:37</t>
  </si>
  <si>
    <t>   13:25:47</t>
  </si>
  <si>
    <t>   13:25:57</t>
  </si>
  <si>
    <t>   13:26:07</t>
  </si>
  <si>
    <t>   13:26:17</t>
  </si>
  <si>
    <t>   13:26:27</t>
  </si>
  <si>
    <t>   13:26:37</t>
  </si>
  <si>
    <t>   13:26:47</t>
  </si>
  <si>
    <t>   13:26:57</t>
  </si>
  <si>
    <t>   13:27:07</t>
  </si>
  <si>
    <t>   13:27:17</t>
  </si>
  <si>
    <t>   13:27:27</t>
  </si>
  <si>
    <t>   13:27:37</t>
  </si>
  <si>
    <t>   13:27:47</t>
  </si>
  <si>
    <t>   13:27:57</t>
  </si>
  <si>
    <t>   13:28:07</t>
  </si>
  <si>
    <t>   13:28:17</t>
  </si>
  <si>
    <t>   13:28:27</t>
  </si>
  <si>
    <t>   13:28:37</t>
  </si>
  <si>
    <t>   13:28:47</t>
  </si>
  <si>
    <t>   13:28:57</t>
  </si>
  <si>
    <t>   13:29:07</t>
  </si>
  <si>
    <t>   13:29:17</t>
  </si>
  <si>
    <t>   13:29:27</t>
  </si>
  <si>
    <t>   13:29:37</t>
  </si>
  <si>
    <t>   13:29:47</t>
  </si>
  <si>
    <t>   13:29:57</t>
  </si>
  <si>
    <t>   13:30:07</t>
  </si>
  <si>
    <t>   13:30:17</t>
  </si>
  <si>
    <t>   13:30:27</t>
  </si>
  <si>
    <t>   13:30:37</t>
  </si>
  <si>
    <t>   13:30:47</t>
  </si>
  <si>
    <t>   13:30:57</t>
  </si>
  <si>
    <t>   13:31:07</t>
  </si>
  <si>
    <t>   13:31:17</t>
  </si>
  <si>
    <t>   13:31:27</t>
  </si>
  <si>
    <t>   13:31:37</t>
  </si>
  <si>
    <t>   13:31:47</t>
  </si>
  <si>
    <t>   13:31:57</t>
  </si>
  <si>
    <t>   13:32:07</t>
  </si>
  <si>
    <t>   13:32:17</t>
  </si>
  <si>
    <t>   13:32:27</t>
  </si>
  <si>
    <t>   13:32:37</t>
  </si>
  <si>
    <t>   13:32:47</t>
  </si>
  <si>
    <t>   13:32:57</t>
  </si>
  <si>
    <t>   13:33:07</t>
  </si>
  <si>
    <t>   13:33:16</t>
  </si>
  <si>
    <t>   13:33:26</t>
  </si>
  <si>
    <t>   13:33:36</t>
  </si>
  <si>
    <t>   13:33:46</t>
  </si>
  <si>
    <t>   13:33:56</t>
  </si>
  <si>
    <t>   13:34:06</t>
  </si>
  <si>
    <t>   13:34:16</t>
  </si>
  <si>
    <t>   13:34:26</t>
  </si>
  <si>
    <t>   13:34:36</t>
  </si>
  <si>
    <t>   13:34:46</t>
  </si>
  <si>
    <t>   13:34:56</t>
  </si>
  <si>
    <t>   13:35:06</t>
  </si>
  <si>
    <t>   13:35:16</t>
  </si>
  <si>
    <t>   13:35:26</t>
  </si>
  <si>
    <t>   13:35:36</t>
  </si>
  <si>
    <t>   13:35:46</t>
  </si>
  <si>
    <t>   13:35:56</t>
  </si>
  <si>
    <t>   13:36:06</t>
  </si>
  <si>
    <t>   13:36:16</t>
  </si>
  <si>
    <t>   13:36:26</t>
  </si>
  <si>
    <t>   13:36:36</t>
  </si>
  <si>
    <t>   13:36:47</t>
  </si>
  <si>
    <t>   13:36:57</t>
  </si>
  <si>
    <t>   13:37:07</t>
  </si>
  <si>
    <t>   13:37:17</t>
  </si>
  <si>
    <t>   13:37:27</t>
  </si>
  <si>
    <t>   13:37:37</t>
  </si>
  <si>
    <t>   13:37:47</t>
  </si>
  <si>
    <t>   13:37:57</t>
  </si>
  <si>
    <t>   13:38:07</t>
  </si>
  <si>
    <t>   13:38:17</t>
  </si>
  <si>
    <t>   13:38:27</t>
  </si>
  <si>
    <t>   13:38:37</t>
  </si>
  <si>
    <t>   13:38:47</t>
  </si>
  <si>
    <t>   13:38:57</t>
  </si>
  <si>
    <t>   13:39:07</t>
  </si>
  <si>
    <t>   13:39:17</t>
  </si>
  <si>
    <t>   13:39:27</t>
  </si>
  <si>
    <t>   13:39:37</t>
  </si>
  <si>
    <t>   13:39:47</t>
  </si>
  <si>
    <t>   13:39:57</t>
  </si>
  <si>
    <t>   13:40:07</t>
  </si>
  <si>
    <t>   13:40:17</t>
  </si>
  <si>
    <t>   13:40:27</t>
  </si>
  <si>
    <t>   13:40:37</t>
  </si>
  <si>
    <t>   13:40:47</t>
  </si>
  <si>
    <t>   13:40:57</t>
  </si>
  <si>
    <t>   13:41:07</t>
  </si>
  <si>
    <t>   13:41:17</t>
  </si>
  <si>
    <t>   13:41:27</t>
  </si>
  <si>
    <t>   13:41:37</t>
  </si>
  <si>
    <t>   13:41:47</t>
  </si>
  <si>
    <t>   13:41:57</t>
  </si>
  <si>
    <t>   13:42:07</t>
  </si>
  <si>
    <t>   13:42:17</t>
  </si>
  <si>
    <t>   13:42:27</t>
  </si>
  <si>
    <t>   13:42:37</t>
  </si>
  <si>
    <t>   13:42:47</t>
  </si>
  <si>
    <t>   13:42:57</t>
  </si>
  <si>
    <t>   13:43:07</t>
  </si>
  <si>
    <t>   13:43:17</t>
  </si>
  <si>
    <t>   13:43:27</t>
  </si>
  <si>
    <t>   13:43:37</t>
  </si>
  <si>
    <t>   13:43:47</t>
  </si>
  <si>
    <t>   13:43:57</t>
  </si>
  <si>
    <t>   13:44:07</t>
  </si>
  <si>
    <t>   13:44:17</t>
  </si>
  <si>
    <t>   13:44:27</t>
  </si>
  <si>
    <t>   13:44:37</t>
  </si>
  <si>
    <t>   13:44:47</t>
  </si>
  <si>
    <t>   13:44:56</t>
  </si>
  <si>
    <t>   13:45:06</t>
  </si>
  <si>
    <t>   13:45:16</t>
  </si>
  <si>
    <t>   13:45:26</t>
  </si>
  <si>
    <t>   13:45:36</t>
  </si>
  <si>
    <t>   13:45:46</t>
  </si>
  <si>
    <t>   13:45:56</t>
  </si>
  <si>
    <t>   13:46:06</t>
  </si>
  <si>
    <t>   13:46:16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</si>
</sst>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2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/>
      <right/>
      <top style="medium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0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9" fillId="0" fontId="6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20" fillId="0" fontId="0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3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6" fontId="6" numFmtId="166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10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1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9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0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19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1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1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1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0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values'!$N$142:$N$210</c:f>
              <c:numCache>
                <c:formatCode>General</c:formatCode>
                <c:ptCount val="69"/>
                <c:pt idx="0">
                  <c:v>250.548229442887</c:v>
                </c:pt>
                <c:pt idx="1">
                  <c:v>252.577555251625</c:v>
                </c:pt>
                <c:pt idx="2">
                  <c:v>250.323927524464</c:v>
                </c:pt>
                <c:pt idx="3">
                  <c:v>255.313328668837</c:v>
                </c:pt>
                <c:pt idx="4">
                  <c:v>253.713266560184</c:v>
                </c:pt>
                <c:pt idx="5">
                  <c:v>251.222545779353</c:v>
                </c:pt>
                <c:pt idx="6">
                  <c:v>256.463476790893</c:v>
                </c:pt>
                <c:pt idx="7">
                  <c:v>255.313328668837</c:v>
                </c:pt>
                <c:pt idx="8">
                  <c:v>253.94112585903</c:v>
                </c:pt>
                <c:pt idx="9">
                  <c:v>251.447789164005</c:v>
                </c:pt>
                <c:pt idx="10">
                  <c:v>253.03112405448</c:v>
                </c:pt>
                <c:pt idx="11">
                  <c:v>253.94112585903</c:v>
                </c:pt>
                <c:pt idx="12">
                  <c:v>257.619711183183</c:v>
                </c:pt>
                <c:pt idx="13">
                  <c:v>253.258265987439</c:v>
                </c:pt>
                <c:pt idx="14">
                  <c:v>252.804220585288</c:v>
                </c:pt>
                <c:pt idx="15">
                  <c:v>257.156484379965</c:v>
                </c:pt>
                <c:pt idx="16">
                  <c:v>258.083918539197</c:v>
                </c:pt>
                <c:pt idx="17">
                  <c:v>256.00268954215</c:v>
                </c:pt>
                <c:pt idx="18">
                  <c:v>255.084393193874</c:v>
                </c:pt>
                <c:pt idx="19">
                  <c:v>253.48386001117</c:v>
                </c:pt>
                <c:pt idx="20">
                  <c:v>256.928125262772</c:v>
                </c:pt>
                <c:pt idx="21">
                  <c:v>257.623559726235</c:v>
                </c:pt>
                <c:pt idx="22">
                  <c:v>259.248744694027</c:v>
                </c:pt>
                <c:pt idx="23">
                  <c:v>256.463476790893</c:v>
                </c:pt>
                <c:pt idx="24">
                  <c:v>261.597004409204</c:v>
                </c:pt>
                <c:pt idx="25">
                  <c:v>256.925237839169</c:v>
                </c:pt>
                <c:pt idx="26">
                  <c:v>259.248744694027</c:v>
                </c:pt>
                <c:pt idx="27">
                  <c:v>257.851692122527</c:v>
                </c:pt>
                <c:pt idx="28">
                  <c:v>257.851692122527</c:v>
                </c:pt>
                <c:pt idx="29">
                  <c:v>257.156484379965</c:v>
                </c:pt>
                <c:pt idx="30">
                  <c:v>260.654708191557</c:v>
                </c:pt>
                <c:pt idx="31">
                  <c:v>259.482451129126</c:v>
                </c:pt>
                <c:pt idx="32">
                  <c:v>263.73188726995</c:v>
                </c:pt>
                <c:pt idx="33">
                  <c:v>260.889906993966</c:v>
                </c:pt>
                <c:pt idx="34">
                  <c:v>262.780524336721</c:v>
                </c:pt>
                <c:pt idx="35">
                  <c:v>263.73188726995</c:v>
                </c:pt>
                <c:pt idx="36">
                  <c:v>261.361054755689</c:v>
                </c:pt>
                <c:pt idx="37">
                  <c:v>261.597004409204</c:v>
                </c:pt>
                <c:pt idx="38">
                  <c:v>262.069657001155</c:v>
                </c:pt>
                <c:pt idx="39">
                  <c:v>264.926811642417</c:v>
                </c:pt>
                <c:pt idx="40">
                  <c:v>263.73188726995</c:v>
                </c:pt>
                <c:pt idx="41">
                  <c:v>262.5433162989</c:v>
                </c:pt>
                <c:pt idx="42">
                  <c:v>266.852016472378</c:v>
                </c:pt>
                <c:pt idx="43">
                  <c:v>265.406570260148</c:v>
                </c:pt>
                <c:pt idx="44">
                  <c:v>262.780524336721</c:v>
                </c:pt>
                <c:pt idx="45">
                  <c:v>266.369169809273</c:v>
                </c:pt>
                <c:pt idx="46">
                  <c:v>263.49366621578</c:v>
                </c:pt>
                <c:pt idx="47">
                  <c:v>263.255698943653</c:v>
                </c:pt>
                <c:pt idx="48">
                  <c:v>266.610463934094</c:v>
                </c:pt>
                <c:pt idx="49">
                  <c:v>265.88735536199</c:v>
                </c:pt>
                <c:pt idx="50">
                  <c:v>263.255698943653</c:v>
                </c:pt>
                <c:pt idx="51">
                  <c:v>266.852016472378</c:v>
                </c:pt>
                <c:pt idx="52">
                  <c:v>266.128133738265</c:v>
                </c:pt>
                <c:pt idx="53">
                  <c:v>268.306778596893</c:v>
                </c:pt>
                <c:pt idx="54">
                  <c:v>267.335898230772</c:v>
                </c:pt>
                <c:pt idx="55">
                  <c:v>264.448076656492</c:v>
                </c:pt>
                <c:pt idx="56">
                  <c:v>268.063667993299</c:v>
                </c:pt>
                <c:pt idx="57">
                  <c:v>267.820817973035</c:v>
                </c:pt>
                <c:pt idx="58">
                  <c:v>267.820817973035</c:v>
                </c:pt>
                <c:pt idx="59">
                  <c:v>268.793783009247</c:v>
                </c:pt>
                <c:pt idx="60">
                  <c:v>269.77093487311</c:v>
                </c:pt>
                <c:pt idx="61">
                  <c:v>270.752297004512</c:v>
                </c:pt>
                <c:pt idx="62">
                  <c:v>271.737892992126</c:v>
                </c:pt>
                <c:pt idx="63">
                  <c:v>271.984956307608</c:v>
                </c:pt>
                <c:pt idx="64">
                  <c:v>270.752297004512</c:v>
                </c:pt>
                <c:pt idx="65">
                  <c:v>272.47988272548</c:v>
                </c:pt>
                <c:pt idx="66">
                  <c:v>272.975878015338</c:v>
                </c:pt>
                <c:pt idx="67">
                  <c:v>272.232286094402</c:v>
                </c:pt>
                <c:pt idx="68">
                  <c:v>262.780524336721</c:v>
                </c:pt>
              </c:numCache>
            </c:numRef>
          </c:yVal>
        </c:ser>
        <c:axId val="80162032"/>
        <c:axId val="87210045"/>
      </c:scatterChart>
      <c:valAx>
        <c:axId val="8016203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87210045"/>
        <c:crossesAt val="0"/>
      </c:valAx>
      <c:valAx>
        <c:axId val="87210045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80162032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7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22</xdr:row>
      <xdr:rowOff>152640</xdr:rowOff>
    </xdr:from>
    <xdr:to>
      <xdr:col>20</xdr:col>
      <xdr:colOff>342000</xdr:colOff>
      <xdr:row>39</xdr:row>
      <xdr:rowOff>95400</xdr:rowOff>
    </xdr:to>
    <xdr:graphicFrame>
      <xdr:nvGraphicFramePr>
        <xdr:cNvPr id="0" name="Diagramm 2"/>
        <xdr:cNvGraphicFramePr/>
      </xdr:nvGraphicFramePr>
      <xdr:xfrm>
        <a:off x="12126960" y="4486320"/>
        <a:ext cx="4763520" cy="2695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I9" activeCellId="0" pane="topLeft" sqref="I9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58.2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28.64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17.6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17.7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17.1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419.452386239743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87.6655487241063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872.995507744766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654.80228900314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33.2901383945055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33.2901383945055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1040.3168248283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1.61233217673933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1.61535186272018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0.546123704327449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0.0377187033565615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0.0374889033565615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147.911187530542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11.9529572259131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-0.661283380555059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1.01801764635252E-005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-0.0022814985663841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-0.834123327174112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210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P14" activeCellId="0" pane="topLeft" sqref="P14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7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58.2</v>
      </c>
      <c r="C7" s="62" t="s">
        <v>54</v>
      </c>
      <c r="D7" s="63" t="s">
        <v>55</v>
      </c>
      <c r="E7" s="0" t="n">
        <v>17.6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28.64</v>
      </c>
      <c r="C8" s="68" t="s">
        <v>54</v>
      </c>
      <c r="D8" s="69" t="s">
        <v>58</v>
      </c>
      <c r="E8" s="0" t="n">
        <v>17.7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1.61233217673933</v>
      </c>
      <c r="E13" s="39" t="s">
        <v>45</v>
      </c>
      <c r="F13" s="88" t="n">
        <f aca="false">$D$15/$D$13*1/$B$16*POWER(100,2)</f>
        <v>147.911187530542</v>
      </c>
      <c r="G13" s="39" t="s">
        <v>43</v>
      </c>
      <c r="H13" s="88" t="n">
        <f aca="false">(-$F$14+(SQRT(POWER($F$14,2)-4*$F$13*$F$15)))/(2*$F$13)</f>
        <v>0.0377187033565615</v>
      </c>
      <c r="I13" s="89" t="s">
        <v>48</v>
      </c>
      <c r="J13" s="90" t="n">
        <f aca="false">$D$16/$D$14*1/$B$16*POWER($H$14,2)</f>
        <v>2.10078476243591E-005</v>
      </c>
    </row>
    <row collapsed="false" customFormat="false" customHeight="true" hidden="false" ht="1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1.61535186272018</v>
      </c>
      <c r="E14" s="42" t="s">
        <v>46</v>
      </c>
      <c r="F14" s="49" t="n">
        <f aca="false">$D$15/$D$13*100+$D$15/$D$13*1/$B$16*100-$B$13*1/$B$16*100-100+$B$13*100</f>
        <v>11.9529572259131</v>
      </c>
      <c r="G14" s="42" t="s">
        <v>44</v>
      </c>
      <c r="H14" s="48" t="n">
        <f aca="false">$H$13+($B$15*(G21-$E$8))</f>
        <v>0.0374889033565615</v>
      </c>
      <c r="I14" s="93" t="s">
        <v>49</v>
      </c>
      <c r="J14" s="50" t="n">
        <f aca="false">$D$16/$D$14*$H$14+$D$16/$D$14*1/$B$16*$H$14-$B$13*1/$B$16*$H$14-$H$14+$B$13*$H$14</f>
        <v>0.00462137982092501</v>
      </c>
      <c r="N14" s="94"/>
      <c r="O14" s="95"/>
      <c r="P14" s="96" t="s">
        <v>62</v>
      </c>
      <c r="Q14" s="96"/>
      <c r="R14" s="97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0.546123704327449</v>
      </c>
      <c r="E15" s="42" t="s">
        <v>47</v>
      </c>
      <c r="F15" s="49" t="n">
        <f aca="false">$D$15/$D$13-1</f>
        <v>-0.661283380555059</v>
      </c>
      <c r="G15" s="98"/>
      <c r="H15" s="49"/>
      <c r="I15" s="93" t="s">
        <v>50</v>
      </c>
      <c r="J15" s="50" t="n">
        <f aca="false">$D$16/$D$14-1</f>
        <v>-0.657696319936363</v>
      </c>
      <c r="N15" s="94"/>
      <c r="O15" s="94"/>
      <c r="P15" s="99" t="s">
        <v>63</v>
      </c>
      <c r="Q15" s="100" t="s">
        <v>64</v>
      </c>
      <c r="R15" s="101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2" t="s">
        <v>42</v>
      </c>
      <c r="D16" s="103" t="n">
        <f aca="false">TAN(E21*PI()/180)</f>
        <v>0.552940887206767</v>
      </c>
      <c r="E16" s="104"/>
      <c r="F16" s="105"/>
      <c r="G16" s="104"/>
      <c r="H16" s="105"/>
      <c r="I16" s="106" t="s">
        <v>51</v>
      </c>
      <c r="J16" s="55" t="n">
        <f aca="false">(B10-0.03)/1.805</f>
        <v>17.8227146814404</v>
      </c>
      <c r="P16" s="107" t="n">
        <v>0.026</v>
      </c>
      <c r="Q16" s="108" t="n">
        <v>0.064</v>
      </c>
      <c r="R16" s="109" t="n">
        <v>0.022098</v>
      </c>
    </row>
    <row collapsed="false" customFormat="false" customHeight="false" hidden="false" ht="12.75" outlineLevel="0" r="17">
      <c r="A17" s="80"/>
      <c r="B17" s="1"/>
      <c r="C17" s="110"/>
      <c r="D17" s="111"/>
      <c r="E17" s="94"/>
      <c r="F17" s="94"/>
      <c r="G17" s="94"/>
      <c r="H17" s="94"/>
      <c r="I17" s="112"/>
      <c r="J17" s="94"/>
      <c r="K17" s="113"/>
      <c r="L17" s="113"/>
      <c r="M17" s="113"/>
      <c r="N17" s="113"/>
      <c r="P17" s="58"/>
      <c r="Q17" s="58"/>
      <c r="R17" s="58"/>
    </row>
    <row collapsed="false" customFormat="false" customHeight="false" hidden="false" ht="12.75" outlineLevel="0" r="18">
      <c r="A18" s="80" t="s">
        <v>66</v>
      </c>
      <c r="B18" s="1"/>
      <c r="C18" s="110"/>
      <c r="D18" s="111"/>
      <c r="E18" s="94"/>
      <c r="F18" s="94"/>
      <c r="G18" s="94"/>
      <c r="H18" s="94"/>
      <c r="I18" s="82" t="s">
        <v>67</v>
      </c>
      <c r="J18" s="94"/>
      <c r="K18" s="113"/>
      <c r="L18" s="113"/>
      <c r="M18" s="113"/>
      <c r="N18" s="113"/>
      <c r="P18" s="58"/>
      <c r="Q18" s="58"/>
      <c r="R18" s="58"/>
    </row>
    <row collapsed="false" customFormat="false" customHeight="false" hidden="false" ht="13.5" outlineLevel="0" r="19">
      <c r="D19" s="59"/>
      <c r="I19" s="59"/>
      <c r="P19" s="58"/>
      <c r="Q19" s="114"/>
      <c r="R19" s="58"/>
    </row>
    <row collapsed="false" customFormat="false" customHeight="false" hidden="false" ht="28.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5" t="s">
        <v>79</v>
      </c>
      <c r="N20" s="110" t="s">
        <v>80</v>
      </c>
      <c r="P20" s="116" t="s">
        <v>81</v>
      </c>
      <c r="Q20" s="117" t="s">
        <v>82</v>
      </c>
      <c r="R20" s="117" t="s">
        <v>83</v>
      </c>
      <c r="S20" s="117" t="s">
        <v>84</v>
      </c>
      <c r="T20" s="118" t="s">
        <v>85</v>
      </c>
    </row>
    <row collapsed="false" customFormat="false" customHeight="false" hidden="false" ht="13.5" outlineLevel="0" r="21">
      <c r="A21" s="119" t="n">
        <v>40402</v>
      </c>
      <c r="B21" s="0" t="s">
        <v>86</v>
      </c>
      <c r="C21" s="0" t="n">
        <v>0</v>
      </c>
      <c r="D21" s="0" t="n">
        <v>297.325</v>
      </c>
      <c r="E21" s="0" t="n">
        <v>28.94</v>
      </c>
      <c r="F21" s="0" t="n">
        <v>2928</v>
      </c>
      <c r="G21" s="0" t="n">
        <v>17.1</v>
      </c>
      <c r="I21" s="120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98.3477762410821</v>
      </c>
      <c r="J21" s="121" t="n">
        <f aca="false">I21*20.9/100</f>
        <v>20.5546852343862</v>
      </c>
      <c r="K21" s="82" t="n">
        <f aca="false">($B$9-EXP(52.57-6690.9/(273.15+G21)-4.681*LN(273.15+G21)))*I21/100*0.2095</f>
        <v>204.688707638152</v>
      </c>
      <c r="L21" s="82" t="n">
        <f aca="false">K21/1.33322</f>
        <v>153.529580742978</v>
      </c>
      <c r="M21" s="120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7.80543714920481</v>
      </c>
      <c r="N21" s="120" t="n">
        <f aca="false">M21*31.25</f>
        <v>243.91991091265</v>
      </c>
      <c r="O21" s="94"/>
      <c r="P21" s="122" t="n">
        <f aca="false">Q45</f>
        <v>17.64</v>
      </c>
      <c r="Q21" s="123" t="n">
        <f aca="false">P21*(6)</f>
        <v>105.84</v>
      </c>
      <c r="R21" s="124" t="n">
        <f aca="false">((Q21/1000)*(P16*1000))</f>
        <v>2.75184</v>
      </c>
      <c r="S21" s="125" t="n">
        <f aca="false">R21/Q16</f>
        <v>42.9975</v>
      </c>
      <c r="T21" s="126" t="n">
        <f aca="false">R21/R16</f>
        <v>124.52891664404</v>
      </c>
    </row>
    <row collapsed="false" customFormat="false" customHeight="true" hidden="false" ht="12.75" outlineLevel="0" r="22">
      <c r="A22" s="119" t="n">
        <v>40402</v>
      </c>
      <c r="B22" s="0" t="s">
        <v>87</v>
      </c>
      <c r="C22" s="0" t="n">
        <v>0.201</v>
      </c>
      <c r="D22" s="0" t="n">
        <v>294.163</v>
      </c>
      <c r="E22" s="0" t="n">
        <v>29.06</v>
      </c>
      <c r="F22" s="0" t="n">
        <v>2924</v>
      </c>
      <c r="G22" s="0" t="n">
        <v>17.1</v>
      </c>
      <c r="I22" s="120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97.3018634968933</v>
      </c>
      <c r="J22" s="121" t="n">
        <f aca="false">I22*20.9/100</f>
        <v>20.3360894708507</v>
      </c>
      <c r="K22" s="82" t="n">
        <f aca="false">($B$9-EXP(52.57-6690.9/(273.15+G22)-4.681*LN(273.15+G22)))*I22/100*0.2095</f>
        <v>202.511876233389</v>
      </c>
      <c r="L22" s="82" t="n">
        <f aca="false">K22/1.33322</f>
        <v>151.896818404606</v>
      </c>
      <c r="M22" s="120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7.7224275835558</v>
      </c>
      <c r="N22" s="120" t="n">
        <f aca="false">M22*31.25</f>
        <v>241.325861986119</v>
      </c>
      <c r="P22" s="127" t="s">
        <v>88</v>
      </c>
      <c r="Q22" s="127"/>
      <c r="R22" s="127"/>
      <c r="S22" s="127"/>
    </row>
    <row collapsed="false" customFormat="false" customHeight="false" hidden="false" ht="12.75" outlineLevel="0" r="23">
      <c r="A23" s="119" t="n">
        <v>40402</v>
      </c>
      <c r="B23" s="0" t="s">
        <v>89</v>
      </c>
      <c r="C23" s="0" t="n">
        <v>0.368</v>
      </c>
      <c r="D23" s="0" t="n">
        <v>295.212</v>
      </c>
      <c r="E23" s="0" t="n">
        <v>29.02</v>
      </c>
      <c r="F23" s="0" t="n">
        <v>2917</v>
      </c>
      <c r="G23" s="0" t="n">
        <v>17.1</v>
      </c>
      <c r="I23" s="120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97.6490600314756</v>
      </c>
      <c r="J23" s="121" t="n">
        <f aca="false">I23*20.9/100</f>
        <v>20.4086535465784</v>
      </c>
      <c r="K23" s="82" t="n">
        <f aca="false">($B$9-EXP(52.57-6690.9/(273.15+G23)-4.681*LN(273.15+G23)))*I23/100*0.2095</f>
        <v>203.23448748782</v>
      </c>
      <c r="L23" s="82" t="n">
        <f aca="false">K23/1.33322</f>
        <v>152.438822915813</v>
      </c>
      <c r="M23" s="120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7.74998306912632</v>
      </c>
      <c r="N23" s="120" t="n">
        <f aca="false">M23*31.25</f>
        <v>242.186970910197</v>
      </c>
      <c r="P23" s="58"/>
      <c r="Q23" s="58"/>
      <c r="R23" s="58"/>
    </row>
    <row collapsed="false" customFormat="false" customHeight="false" hidden="false" ht="12.75" outlineLevel="0" r="24">
      <c r="A24" s="119" t="n">
        <v>40402</v>
      </c>
      <c r="B24" s="0" t="s">
        <v>90</v>
      </c>
      <c r="C24" s="0" t="n">
        <v>0.535</v>
      </c>
      <c r="D24" s="0" t="n">
        <v>296.266</v>
      </c>
      <c r="E24" s="0" t="n">
        <v>28.98</v>
      </c>
      <c r="F24" s="0" t="n">
        <v>2915</v>
      </c>
      <c r="G24" s="0" t="n">
        <v>17.1</v>
      </c>
      <c r="I24" s="120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97.9976949880371</v>
      </c>
      <c r="J24" s="121" t="n">
        <f aca="false">I24*20.9/100</f>
        <v>20.4815182524997</v>
      </c>
      <c r="K24" s="82" t="n">
        <f aca="false">($B$9-EXP(52.57-6690.9/(273.15+G24)-4.681*LN(273.15+G24)))*I24/100*0.2095</f>
        <v>203.960092493073</v>
      </c>
      <c r="L24" s="82" t="n">
        <f aca="false">K24/1.33322</f>
        <v>152.983072931004</v>
      </c>
      <c r="M24" s="120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7.77765271602088</v>
      </c>
      <c r="N24" s="120" t="n">
        <f aca="false">M24*31.25</f>
        <v>243.051647375653</v>
      </c>
      <c r="P24" s="58"/>
      <c r="Q24" s="58"/>
      <c r="R24" s="58"/>
    </row>
    <row collapsed="false" customFormat="false" customHeight="false" hidden="false" ht="12.75" outlineLevel="0" r="25">
      <c r="A25" s="119" t="n">
        <v>40402</v>
      </c>
      <c r="B25" s="0" t="s">
        <v>91</v>
      </c>
      <c r="C25" s="0" t="n">
        <v>0.702</v>
      </c>
      <c r="D25" s="0" t="n">
        <v>299.722</v>
      </c>
      <c r="E25" s="0" t="n">
        <v>28.85</v>
      </c>
      <c r="F25" s="0" t="n">
        <v>2920</v>
      </c>
      <c r="G25" s="0" t="n">
        <v>17.1</v>
      </c>
      <c r="I25" s="120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99.1407882060704</v>
      </c>
      <c r="J25" s="121" t="n">
        <f aca="false">I25*20.9/100</f>
        <v>20.7204247350687</v>
      </c>
      <c r="K25" s="82" t="n">
        <f aca="false">($B$9-EXP(52.57-6690.9/(273.15+G25)-4.681*LN(273.15+G25)))*I25/100*0.2095</f>
        <v>206.339183128896</v>
      </c>
      <c r="L25" s="82" t="n">
        <f aca="false">K25/1.33322</f>
        <v>154.767542587792</v>
      </c>
      <c r="M25" s="120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7.86837507508236</v>
      </c>
      <c r="N25" s="120" t="n">
        <f aca="false">M25*31.25</f>
        <v>245.886721096324</v>
      </c>
      <c r="P25" s="58"/>
      <c r="Q25" s="58"/>
      <c r="R25" s="58"/>
    </row>
    <row collapsed="false" customFormat="false" customHeight="false" hidden="false" ht="12.75" outlineLevel="0" r="26">
      <c r="A26" s="119" t="n">
        <v>40402</v>
      </c>
      <c r="B26" s="0" t="s">
        <v>92</v>
      </c>
      <c r="C26" s="0" t="n">
        <v>0.869</v>
      </c>
      <c r="D26" s="0" t="n">
        <v>293.901</v>
      </c>
      <c r="E26" s="0" t="n">
        <v>29.07</v>
      </c>
      <c r="F26" s="0" t="n">
        <v>2922</v>
      </c>
      <c r="G26" s="0" t="n">
        <v>17.1</v>
      </c>
      <c r="I26" s="120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97.215288198569</v>
      </c>
      <c r="J26" s="121" t="n">
        <f aca="false">I26*20.9/100</f>
        <v>20.3179952335009</v>
      </c>
      <c r="K26" s="82" t="n">
        <f aca="false">($B$9-EXP(52.57-6690.9/(273.15+G26)-4.681*LN(273.15+G26)))*I26/100*0.2095</f>
        <v>202.331689282502</v>
      </c>
      <c r="L26" s="82" t="n">
        <f aca="false">K26/1.33322</f>
        <v>151.761666703546</v>
      </c>
      <c r="M26" s="120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7.7155564770034</v>
      </c>
      <c r="N26" s="120" t="n">
        <f aca="false">M26*31.25</f>
        <v>241.111139906356</v>
      </c>
      <c r="P26" s="58"/>
      <c r="Q26" s="58"/>
      <c r="R26" s="58"/>
    </row>
    <row collapsed="false" customFormat="false" customHeight="false" hidden="false" ht="12.75" outlineLevel="0" r="27">
      <c r="A27" s="119" t="n">
        <v>40402</v>
      </c>
      <c r="B27" s="0" t="s">
        <v>93</v>
      </c>
      <c r="C27" s="0" t="n">
        <v>1.035</v>
      </c>
      <c r="D27" s="0" t="n">
        <v>297.855</v>
      </c>
      <c r="E27" s="0" t="n">
        <v>28.92</v>
      </c>
      <c r="F27" s="0" t="n">
        <v>2923</v>
      </c>
      <c r="G27" s="0" t="n">
        <v>17.1</v>
      </c>
      <c r="I27" s="120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98.5233617030773</v>
      </c>
      <c r="J27" s="121" t="n">
        <f aca="false">I27*20.9/100</f>
        <v>20.5913825959432</v>
      </c>
      <c r="K27" s="82" t="n">
        <f aca="false">($B$9-EXP(52.57-6690.9/(273.15+G27)-4.681*LN(273.15+G27)))*I27/100*0.2095</f>
        <v>205.054149162806</v>
      </c>
      <c r="L27" s="82" t="n">
        <f aca="false">K27/1.33322</f>
        <v>153.803685185345</v>
      </c>
      <c r="M27" s="120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7.81937260702907</v>
      </c>
      <c r="N27" s="120" t="n">
        <f aca="false">M27*31.25</f>
        <v>244.355393969658</v>
      </c>
      <c r="P27" s="58"/>
      <c r="Q27" s="58"/>
      <c r="R27" s="58"/>
    </row>
    <row collapsed="false" customFormat="false" customHeight="false" hidden="false" ht="12.75" outlineLevel="0" r="28">
      <c r="A28" s="119" t="n">
        <v>40402</v>
      </c>
      <c r="B28" s="0" t="s">
        <v>94</v>
      </c>
      <c r="C28" s="0" t="n">
        <v>1.202</v>
      </c>
      <c r="D28" s="0" t="n">
        <v>295.739</v>
      </c>
      <c r="E28" s="0" t="n">
        <v>29</v>
      </c>
      <c r="F28" s="0" t="n">
        <v>2923</v>
      </c>
      <c r="G28" s="0" t="n">
        <v>17.1</v>
      </c>
      <c r="I28" s="120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97.8231972160071</v>
      </c>
      <c r="J28" s="121" t="n">
        <f aca="false">I28*20.9/100</f>
        <v>20.4450482181455</v>
      </c>
      <c r="K28" s="82" t="n">
        <f aca="false">($B$9-EXP(52.57-6690.9/(273.15+G28)-4.681*LN(273.15+G28)))*I28/100*0.2095</f>
        <v>203.596914749684</v>
      </c>
      <c r="L28" s="82" t="n">
        <f aca="false">K28/1.33322</f>
        <v>152.710666468913</v>
      </c>
      <c r="M28" s="120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7.7638035834394</v>
      </c>
      <c r="N28" s="120" t="n">
        <f aca="false">M28*31.25</f>
        <v>242.618861982481</v>
      </c>
      <c r="P28" s="58"/>
      <c r="Q28" s="58"/>
      <c r="R28" s="58"/>
    </row>
    <row collapsed="false" customFormat="false" customHeight="false" hidden="false" ht="12.75" outlineLevel="0" r="29">
      <c r="A29" s="119" t="n">
        <v>40402</v>
      </c>
      <c r="B29" s="0" t="s">
        <v>95</v>
      </c>
      <c r="C29" s="0" t="n">
        <v>1.369</v>
      </c>
      <c r="D29" s="0" t="n">
        <v>298.387</v>
      </c>
      <c r="E29" s="0" t="n">
        <v>28.9</v>
      </c>
      <c r="F29" s="0" t="n">
        <v>2923</v>
      </c>
      <c r="G29" s="0" t="n">
        <v>17.1</v>
      </c>
      <c r="I29" s="120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98.6993117145515</v>
      </c>
      <c r="J29" s="121" t="n">
        <f aca="false">I29*20.9/100</f>
        <v>20.6281561483413</v>
      </c>
      <c r="K29" s="82" t="n">
        <f aca="false">($B$9-EXP(52.57-6690.9/(273.15+G29)-4.681*LN(273.15+G29)))*I29/100*0.2095</f>
        <v>205.420349414953</v>
      </c>
      <c r="L29" s="82" t="n">
        <f aca="false">K29/1.33322</f>
        <v>154.078358721706</v>
      </c>
      <c r="M29" s="120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7.83333699756696</v>
      </c>
      <c r="N29" s="120" t="n">
        <f aca="false">M29*31.25</f>
        <v>244.791781173967</v>
      </c>
      <c r="P29" s="58"/>
      <c r="Q29" s="58"/>
      <c r="R29" s="58"/>
    </row>
    <row collapsed="false" customFormat="false" customHeight="false" hidden="false" ht="12.75" outlineLevel="0" r="30">
      <c r="A30" s="119" t="n">
        <v>40402</v>
      </c>
      <c r="B30" s="0" t="s">
        <v>96</v>
      </c>
      <c r="C30" s="0" t="n">
        <v>1.536</v>
      </c>
      <c r="D30" s="0" t="n">
        <v>295.212</v>
      </c>
      <c r="E30" s="0" t="n">
        <v>29.02</v>
      </c>
      <c r="F30" s="0" t="n">
        <v>2927</v>
      </c>
      <c r="G30" s="0" t="n">
        <v>17.1</v>
      </c>
      <c r="I30" s="120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97.6490600314756</v>
      </c>
      <c r="J30" s="121" t="n">
        <f aca="false">I30*20.9/100</f>
        <v>20.4086535465784</v>
      </c>
      <c r="K30" s="82" t="n">
        <f aca="false">($B$9-EXP(52.57-6690.9/(273.15+G30)-4.681*LN(273.15+G30)))*I30/100*0.2095</f>
        <v>203.23448748782</v>
      </c>
      <c r="L30" s="82" t="n">
        <f aca="false">K30/1.33322</f>
        <v>152.438822915813</v>
      </c>
      <c r="M30" s="120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7.74998306912632</v>
      </c>
      <c r="N30" s="120" t="n">
        <f aca="false">M30*31.25</f>
        <v>242.186970910197</v>
      </c>
      <c r="P30" s="58"/>
      <c r="Q30" s="58"/>
      <c r="R30" s="58"/>
    </row>
    <row collapsed="false" customFormat="false" customHeight="false" hidden="false" ht="12.75" outlineLevel="0" r="31">
      <c r="A31" s="119" t="n">
        <v>40402</v>
      </c>
      <c r="B31" s="0" t="s">
        <v>97</v>
      </c>
      <c r="C31" s="0" t="n">
        <v>1.703</v>
      </c>
      <c r="D31" s="0" t="n">
        <v>296.002</v>
      </c>
      <c r="E31" s="0" t="n">
        <v>28.99</v>
      </c>
      <c r="F31" s="0" t="n">
        <v>2921</v>
      </c>
      <c r="G31" s="0" t="n">
        <v>17.1</v>
      </c>
      <c r="I31" s="120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97.9104009670414</v>
      </c>
      <c r="J31" s="121" t="n">
        <f aca="false">I31*20.9/100</f>
        <v>20.4632738021117</v>
      </c>
      <c r="K31" s="82" t="n">
        <f aca="false">($B$9-EXP(52.57-6690.9/(273.15+G31)-4.681*LN(273.15+G31)))*I31/100*0.2095</f>
        <v>203.778409683099</v>
      </c>
      <c r="L31" s="82" t="n">
        <f aca="false">K31/1.33322</f>
        <v>152.84679924026</v>
      </c>
      <c r="M31" s="120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7.77072456756217</v>
      </c>
      <c r="N31" s="120" t="n">
        <f aca="false">M31*31.25</f>
        <v>242.835142736318</v>
      </c>
      <c r="P31" s="58"/>
      <c r="Q31" s="58"/>
      <c r="R31" s="58"/>
    </row>
    <row collapsed="false" customFormat="false" customHeight="false" hidden="false" ht="12.75" outlineLevel="0" r="32">
      <c r="A32" s="119" t="n">
        <v>40402</v>
      </c>
      <c r="B32" s="0" t="s">
        <v>98</v>
      </c>
      <c r="C32" s="0" t="n">
        <v>1.87</v>
      </c>
      <c r="D32" s="0" t="n">
        <v>297.06</v>
      </c>
      <c r="E32" s="0" t="n">
        <v>28.95</v>
      </c>
      <c r="F32" s="0" t="n">
        <v>2923</v>
      </c>
      <c r="G32" s="0" t="n">
        <v>17.1</v>
      </c>
      <c r="I32" s="120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98.260119905033</v>
      </c>
      <c r="J32" s="121" t="n">
        <f aca="false">I32*20.9/100</f>
        <v>20.5363650601519</v>
      </c>
      <c r="K32" s="82" t="n">
        <f aca="false">($B$9-EXP(52.57-6690.9/(273.15+G32)-4.681*LN(273.15+G32)))*I32/100*0.2095</f>
        <v>204.506270751138</v>
      </c>
      <c r="L32" s="82" t="n">
        <f aca="false">K32/1.33322</f>
        <v>153.392741446377</v>
      </c>
      <c r="M32" s="120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7.79848024536914</v>
      </c>
      <c r="N32" s="120" t="n">
        <f aca="false">M32*31.25</f>
        <v>243.702507667785</v>
      </c>
      <c r="P32" s="58"/>
      <c r="Q32" s="58"/>
      <c r="R32" s="58"/>
    </row>
    <row collapsed="false" customFormat="false" customHeight="false" hidden="false" ht="12.75" outlineLevel="0" r="33">
      <c r="A33" s="119" t="n">
        <v>40402</v>
      </c>
      <c r="B33" s="0" t="s">
        <v>99</v>
      </c>
      <c r="C33" s="0" t="n">
        <v>2.037</v>
      </c>
      <c r="D33" s="0" t="n">
        <v>297.06</v>
      </c>
      <c r="E33" s="0" t="n">
        <v>28.95</v>
      </c>
      <c r="F33" s="0" t="n">
        <v>2922</v>
      </c>
      <c r="G33" s="0" t="n">
        <v>17.1</v>
      </c>
      <c r="I33" s="120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98.260119905033</v>
      </c>
      <c r="J33" s="121" t="n">
        <f aca="false">I33*20.9/100</f>
        <v>20.5363650601519</v>
      </c>
      <c r="K33" s="82" t="n">
        <f aca="false">($B$9-EXP(52.57-6690.9/(273.15+G33)-4.681*LN(273.15+G33)))*I33/100*0.2095</f>
        <v>204.506270751138</v>
      </c>
      <c r="L33" s="82" t="n">
        <f aca="false">K33/1.33322</f>
        <v>153.392741446377</v>
      </c>
      <c r="M33" s="120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7.79848024536914</v>
      </c>
      <c r="N33" s="120" t="n">
        <f aca="false">M33*31.25</f>
        <v>243.702507667785</v>
      </c>
      <c r="P33" s="58"/>
      <c r="Q33" s="58"/>
      <c r="R33" s="58"/>
    </row>
    <row collapsed="false" customFormat="false" customHeight="false" hidden="false" ht="12.75" outlineLevel="0" r="34">
      <c r="A34" s="119" t="n">
        <v>40402</v>
      </c>
      <c r="B34" s="0" t="s">
        <v>100</v>
      </c>
      <c r="C34" s="0" t="n">
        <v>2.204</v>
      </c>
      <c r="D34" s="0" t="n">
        <v>296.795</v>
      </c>
      <c r="E34" s="0" t="n">
        <v>28.96</v>
      </c>
      <c r="F34" s="0" t="n">
        <v>2929</v>
      </c>
      <c r="G34" s="0" t="n">
        <v>17.1</v>
      </c>
      <c r="I34" s="120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98.1725543334154</v>
      </c>
      <c r="J34" s="121" t="n">
        <f aca="false">I34*20.9/100</f>
        <v>20.5180638556838</v>
      </c>
      <c r="K34" s="82" t="n">
        <f aca="false">($B$9-EXP(52.57-6690.9/(273.15+G34)-4.681*LN(273.15+G34)))*I34/100*0.2095</f>
        <v>204.324022769811</v>
      </c>
      <c r="L34" s="82" t="n">
        <f aca="false">K34/1.33322</f>
        <v>153.256043841084</v>
      </c>
      <c r="M34" s="120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7.79153054511339</v>
      </c>
      <c r="N34" s="120" t="n">
        <f aca="false">M34*31.25</f>
        <v>243.485329534793</v>
      </c>
      <c r="P34" s="58"/>
      <c r="Q34" s="58"/>
      <c r="R34" s="58"/>
    </row>
    <row collapsed="false" customFormat="false" customHeight="false" hidden="false" ht="12.75" outlineLevel="0" r="35">
      <c r="A35" s="119" t="n">
        <v>40402</v>
      </c>
      <c r="B35" s="0" t="s">
        <v>101</v>
      </c>
      <c r="C35" s="0" t="n">
        <v>2.371</v>
      </c>
      <c r="D35" s="0" t="n">
        <v>296.266</v>
      </c>
      <c r="E35" s="0" t="n">
        <v>28.98</v>
      </c>
      <c r="F35" s="0" t="n">
        <v>2915</v>
      </c>
      <c r="G35" s="0" t="n">
        <v>17.1</v>
      </c>
      <c r="I35" s="120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97.9976949880371</v>
      </c>
      <c r="J35" s="121" t="n">
        <f aca="false">I35*20.9/100</f>
        <v>20.4815182524997</v>
      </c>
      <c r="K35" s="82" t="n">
        <f aca="false">($B$9-EXP(52.57-6690.9/(273.15+G35)-4.681*LN(273.15+G35)))*I35/100*0.2095</f>
        <v>203.960092493073</v>
      </c>
      <c r="L35" s="82" t="n">
        <f aca="false">K35/1.33322</f>
        <v>152.983072931004</v>
      </c>
      <c r="M35" s="120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7.77765271602088</v>
      </c>
      <c r="N35" s="120" t="n">
        <f aca="false">M35*31.25</f>
        <v>243.051647375653</v>
      </c>
      <c r="P35" s="58"/>
      <c r="Q35" s="58"/>
      <c r="R35" s="58"/>
    </row>
    <row collapsed="false" customFormat="false" customHeight="false" hidden="false" ht="12.75" outlineLevel="0" r="36">
      <c r="A36" s="119" t="n">
        <v>40402</v>
      </c>
      <c r="B36" s="0" t="s">
        <v>102</v>
      </c>
      <c r="C36" s="0" t="n">
        <v>2.538</v>
      </c>
      <c r="D36" s="0" t="n">
        <v>294.425</v>
      </c>
      <c r="E36" s="0" t="n">
        <v>29.05</v>
      </c>
      <c r="F36" s="0" t="n">
        <v>2926</v>
      </c>
      <c r="G36" s="0" t="n">
        <v>17.1</v>
      </c>
      <c r="I36" s="120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97.3885282072658</v>
      </c>
      <c r="J36" s="121" t="n">
        <f aca="false">I36*20.9/100</f>
        <v>20.3542023953185</v>
      </c>
      <c r="K36" s="82" t="n">
        <f aca="false">($B$9-EXP(52.57-6690.9/(273.15+G36)-4.681*LN(273.15+G36)))*I36/100*0.2095</f>
        <v>202.692249275281</v>
      </c>
      <c r="L36" s="82" t="n">
        <f aca="false">K36/1.33322</f>
        <v>152.032109685784</v>
      </c>
      <c r="M36" s="120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7.7293057863553</v>
      </c>
      <c r="N36" s="120" t="n">
        <f aca="false">M36*31.25</f>
        <v>241.540805823603</v>
      </c>
      <c r="P36" s="58"/>
      <c r="Q36" s="58"/>
      <c r="R36" s="58"/>
    </row>
    <row collapsed="false" customFormat="false" customHeight="false" hidden="false" ht="12.75" outlineLevel="0" r="37">
      <c r="A37" s="119" t="n">
        <v>40402</v>
      </c>
      <c r="B37" s="0" t="s">
        <v>103</v>
      </c>
      <c r="C37" s="0" t="n">
        <v>2.704</v>
      </c>
      <c r="D37" s="0" t="n">
        <v>296.859</v>
      </c>
      <c r="E37" s="0" t="n">
        <v>29</v>
      </c>
      <c r="F37" s="0" t="n">
        <v>2924</v>
      </c>
      <c r="G37" s="0" t="n">
        <v>17</v>
      </c>
      <c r="I37" s="120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97.9893940985484</v>
      </c>
      <c r="J37" s="121" t="n">
        <f aca="false">I37*20.9/100</f>
        <v>20.4797833665966</v>
      </c>
      <c r="K37" s="82" t="n">
        <f aca="false">($B$9-EXP(52.57-6690.9/(273.15+G37)-4.681*LN(273.15+G37)))*I37/100*0.2095</f>
        <v>203.968150149661</v>
      </c>
      <c r="L37" s="82" t="n">
        <f aca="false">K37/1.33322</f>
        <v>152.989116687164</v>
      </c>
      <c r="M37" s="120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7.79183184612038</v>
      </c>
      <c r="N37" s="120" t="n">
        <f aca="false">M37*31.25</f>
        <v>243.494745191262</v>
      </c>
      <c r="P37" s="58"/>
      <c r="Q37" s="58"/>
      <c r="R37" s="58"/>
    </row>
    <row collapsed="false" customFormat="false" customHeight="false" hidden="false" ht="12.75" outlineLevel="0" r="38">
      <c r="A38" s="119" t="n">
        <v>40402</v>
      </c>
      <c r="B38" s="0" t="s">
        <v>104</v>
      </c>
      <c r="C38" s="0" t="n">
        <v>2.871</v>
      </c>
      <c r="D38" s="0" t="n">
        <v>298.983</v>
      </c>
      <c r="E38" s="0" t="n">
        <v>28.92</v>
      </c>
      <c r="F38" s="0" t="n">
        <v>2925</v>
      </c>
      <c r="G38" s="0" t="n">
        <v>17</v>
      </c>
      <c r="I38" s="120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98.6907083559039</v>
      </c>
      <c r="J38" s="121" t="n">
        <f aca="false">I38*20.9/100</f>
        <v>20.6263580463839</v>
      </c>
      <c r="K38" s="82" t="n">
        <f aca="false">($B$9-EXP(52.57-6690.9/(273.15+G38)-4.681*LN(273.15+G38)))*I38/100*0.2095</f>
        <v>205.427958867352</v>
      </c>
      <c r="L38" s="82" t="n">
        <f aca="false">K38/1.33322</f>
        <v>154.08406629615</v>
      </c>
      <c r="M38" s="120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7.84759831773572</v>
      </c>
      <c r="N38" s="120" t="n">
        <f aca="false">M38*31.25</f>
        <v>245.237447429241</v>
      </c>
      <c r="P38" s="58"/>
      <c r="Q38" s="58"/>
      <c r="R38" s="58"/>
    </row>
    <row collapsed="false" customFormat="false" customHeight="false" hidden="false" ht="12.75" outlineLevel="0" r="39">
      <c r="A39" s="119" t="n">
        <v>40402</v>
      </c>
      <c r="B39" s="0" t="s">
        <v>105</v>
      </c>
      <c r="C39" s="0" t="n">
        <v>3.038</v>
      </c>
      <c r="D39" s="0" t="n">
        <v>298.717</v>
      </c>
      <c r="E39" s="0" t="n">
        <v>28.93</v>
      </c>
      <c r="F39" s="0" t="n">
        <v>2925</v>
      </c>
      <c r="G39" s="0" t="n">
        <v>17</v>
      </c>
      <c r="I39" s="120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98.6027258770851</v>
      </c>
      <c r="J39" s="121" t="n">
        <f aca="false">I39*20.9/100</f>
        <v>20.6079697083108</v>
      </c>
      <c r="K39" s="82" t="n">
        <f aca="false">($B$9-EXP(52.57-6690.9/(273.15+G39)-4.681*LN(273.15+G39)))*I39/100*0.2095</f>
        <v>205.244820440839</v>
      </c>
      <c r="L39" s="82" t="n">
        <f aca="false">K39/1.33322</f>
        <v>153.946700800197</v>
      </c>
      <c r="M39" s="120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7.84060220671098</v>
      </c>
      <c r="N39" s="120" t="n">
        <f aca="false">M39*31.25</f>
        <v>245.018818959718</v>
      </c>
      <c r="P39" s="58"/>
      <c r="Q39" s="58"/>
      <c r="R39" s="58"/>
    </row>
    <row collapsed="false" customFormat="false" customHeight="false" hidden="false" ht="12.75" outlineLevel="0" r="40">
      <c r="A40" s="119" t="n">
        <v>40402</v>
      </c>
      <c r="B40" s="0" t="s">
        <v>106</v>
      </c>
      <c r="C40" s="0" t="n">
        <v>3.205</v>
      </c>
      <c r="D40" s="0" t="n">
        <v>296.859</v>
      </c>
      <c r="E40" s="0" t="n">
        <v>29</v>
      </c>
      <c r="F40" s="0" t="n">
        <v>2923</v>
      </c>
      <c r="G40" s="0" t="n">
        <v>17</v>
      </c>
      <c r="I40" s="120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97.9893940985484</v>
      </c>
      <c r="J40" s="121" t="n">
        <f aca="false">I40*20.9/100</f>
        <v>20.4797833665966</v>
      </c>
      <c r="K40" s="82" t="n">
        <f aca="false">($B$9-EXP(52.57-6690.9/(273.15+G40)-4.681*LN(273.15+G40)))*I40/100*0.2095</f>
        <v>203.968150149661</v>
      </c>
      <c r="L40" s="82" t="n">
        <f aca="false">K40/1.33322</f>
        <v>152.989116687164</v>
      </c>
      <c r="M40" s="120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7.79183184612038</v>
      </c>
      <c r="N40" s="120" t="n">
        <f aca="false">M40*31.25</f>
        <v>243.494745191262</v>
      </c>
      <c r="P40" s="58"/>
      <c r="Q40" s="58"/>
      <c r="R40" s="58"/>
    </row>
    <row collapsed="false" customFormat="false" customHeight="false" hidden="false" ht="12.75" outlineLevel="0" r="41">
      <c r="A41" s="119" t="n">
        <v>40402</v>
      </c>
      <c r="B41" s="0" t="s">
        <v>107</v>
      </c>
      <c r="C41" s="0" t="n">
        <v>3.372</v>
      </c>
      <c r="D41" s="0" t="n">
        <v>296.066</v>
      </c>
      <c r="E41" s="0" t="n">
        <v>29.03</v>
      </c>
      <c r="F41" s="0" t="n">
        <v>2924</v>
      </c>
      <c r="G41" s="0" t="n">
        <v>17</v>
      </c>
      <c r="I41" s="120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97.7278945126109</v>
      </c>
      <c r="J41" s="121" t="n">
        <f aca="false">I41*20.9/100</f>
        <v>20.4251299531357</v>
      </c>
      <c r="K41" s="82" t="n">
        <f aca="false">($B$9-EXP(52.57-6690.9/(273.15+G41)-4.681*LN(273.15+G41)))*I41/100*0.2095</f>
        <v>203.423830151571</v>
      </c>
      <c r="L41" s="82" t="n">
        <f aca="false">K41/1.33322</f>
        <v>152.580841985247</v>
      </c>
      <c r="M41" s="120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7.77103815900558</v>
      </c>
      <c r="N41" s="120" t="n">
        <f aca="false">M41*31.25</f>
        <v>242.844942468924</v>
      </c>
      <c r="P41" s="58"/>
      <c r="Q41" s="58"/>
      <c r="R41" s="58"/>
    </row>
    <row collapsed="false" customFormat="false" customHeight="false" hidden="false" ht="25.5" outlineLevel="0" r="42">
      <c r="A42" s="119" t="n">
        <v>40402</v>
      </c>
      <c r="B42" s="0" t="s">
        <v>108</v>
      </c>
      <c r="C42" s="0" t="n">
        <v>3.539</v>
      </c>
      <c r="D42" s="0" t="n">
        <v>295.54</v>
      </c>
      <c r="E42" s="0" t="n">
        <v>29.05</v>
      </c>
      <c r="F42" s="0" t="n">
        <v>2927</v>
      </c>
      <c r="G42" s="0" t="n">
        <v>17</v>
      </c>
      <c r="I42" s="120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97.5540112886084</v>
      </c>
      <c r="J42" s="121" t="n">
        <f aca="false">I42*20.9/100</f>
        <v>20.3887883593192</v>
      </c>
      <c r="K42" s="82" t="n">
        <f aca="false">($B$9-EXP(52.57-6690.9/(273.15+G42)-4.681*LN(273.15+G42)))*I42/100*0.2095</f>
        <v>203.061886495646</v>
      </c>
      <c r="L42" s="82" t="n">
        <f aca="false">K42/1.33322</f>
        <v>152.309361167434</v>
      </c>
      <c r="M42" s="120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7.7572114703649</v>
      </c>
      <c r="N42" s="120" t="n">
        <f aca="false">M42*31.25</f>
        <v>242.412858448903</v>
      </c>
      <c r="P42" s="58"/>
      <c r="Q42" s="114" t="s">
        <v>109</v>
      </c>
      <c r="R42" s="114" t="s">
        <v>110</v>
      </c>
    </row>
    <row collapsed="false" customFormat="false" customHeight="false" hidden="false" ht="25.5" outlineLevel="0" r="43">
      <c r="A43" s="119" t="n">
        <v>40402</v>
      </c>
      <c r="B43" s="0" t="s">
        <v>111</v>
      </c>
      <c r="C43" s="0" t="n">
        <v>3.706</v>
      </c>
      <c r="D43" s="0" t="n">
        <v>296.859</v>
      </c>
      <c r="E43" s="0" t="n">
        <v>29</v>
      </c>
      <c r="F43" s="0" t="n">
        <v>2917</v>
      </c>
      <c r="G43" s="0" t="n">
        <v>17</v>
      </c>
      <c r="I43" s="120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97.9893940985484</v>
      </c>
      <c r="J43" s="121" t="n">
        <f aca="false">I43*20.9/100</f>
        <v>20.4797833665966</v>
      </c>
      <c r="K43" s="82" t="n">
        <f aca="false">($B$9-EXP(52.57-6690.9/(273.15+G43)-4.681*LN(273.15+G43)))*I43/100*0.2095</f>
        <v>203.968150149661</v>
      </c>
      <c r="L43" s="82" t="n">
        <f aca="false">K43/1.33322</f>
        <v>152.989116687164</v>
      </c>
      <c r="M43" s="120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7.79183184612038</v>
      </c>
      <c r="N43" s="120" t="n">
        <f aca="false">M43*31.25</f>
        <v>243.494745191262</v>
      </c>
      <c r="P43" s="114" t="s">
        <v>112</v>
      </c>
      <c r="Q43" s="58" t="n">
        <f aca="false">0.294*80+251.08</f>
        <v>274.6</v>
      </c>
      <c r="R43" s="114" t="s">
        <v>113</v>
      </c>
    </row>
    <row collapsed="false" customFormat="false" customHeight="false" hidden="false" ht="25.5" outlineLevel="0" r="44">
      <c r="A44" s="119" t="n">
        <v>40402</v>
      </c>
      <c r="B44" s="0" t="s">
        <v>114</v>
      </c>
      <c r="C44" s="0" t="n">
        <v>3.873</v>
      </c>
      <c r="D44" s="0" t="n">
        <v>298.184</v>
      </c>
      <c r="E44" s="0" t="n">
        <v>28.95</v>
      </c>
      <c r="F44" s="0" t="n">
        <v>2916</v>
      </c>
      <c r="G44" s="0" t="n">
        <v>17</v>
      </c>
      <c r="I44" s="120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98.4270342804024</v>
      </c>
      <c r="J44" s="121" t="n">
        <f aca="false">I44*20.9/100</f>
        <v>20.5712501646041</v>
      </c>
      <c r="K44" s="82" t="n">
        <f aca="false">($B$9-EXP(52.57-6690.9/(273.15+G44)-4.681*LN(273.15+G44)))*I44/100*0.2095</f>
        <v>204.879112597639</v>
      </c>
      <c r="L44" s="82" t="n">
        <f aca="false">K44/1.33322</f>
        <v>153.67239660194</v>
      </c>
      <c r="M44" s="120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7.82663172153019</v>
      </c>
      <c r="N44" s="120" t="n">
        <f aca="false">M44*31.25</f>
        <v>244.582241297818</v>
      </c>
      <c r="P44" s="114" t="s">
        <v>115</v>
      </c>
      <c r="Q44" s="58" t="n">
        <f aca="false">0.294*20+251.08</f>
        <v>256.96</v>
      </c>
      <c r="R44" s="114" t="s">
        <v>116</v>
      </c>
    </row>
    <row collapsed="false" customFormat="false" customHeight="false" hidden="false" ht="38.25" outlineLevel="0" r="45">
      <c r="A45" s="119" t="n">
        <v>40402</v>
      </c>
      <c r="B45" s="0" t="s">
        <v>117</v>
      </c>
      <c r="C45" s="0" t="n">
        <v>4.04</v>
      </c>
      <c r="D45" s="0" t="n">
        <v>297.919</v>
      </c>
      <c r="E45" s="0" t="n">
        <v>28.96</v>
      </c>
      <c r="F45" s="0" t="n">
        <v>2918</v>
      </c>
      <c r="G45" s="0" t="n">
        <v>17</v>
      </c>
      <c r="I45" s="120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98.3393249137621</v>
      </c>
      <c r="J45" s="121" t="n">
        <f aca="false">I45*20.9/100</f>
        <v>20.5529189069763</v>
      </c>
      <c r="K45" s="82" t="n">
        <f aca="false">($B$9-EXP(52.57-6690.9/(273.15+G45)-4.681*LN(273.15+G45)))*I45/100*0.2095</f>
        <v>204.696542663117</v>
      </c>
      <c r="L45" s="82" t="n">
        <f aca="false">K45/1.33322</f>
        <v>153.535457511226</v>
      </c>
      <c r="M45" s="120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7.81965732759217</v>
      </c>
      <c r="N45" s="120" t="n">
        <f aca="false">M45*31.25</f>
        <v>244.364291487255</v>
      </c>
      <c r="P45" s="114" t="s">
        <v>118</v>
      </c>
      <c r="Q45" s="128" t="n">
        <f aca="false">Q43-Q44</f>
        <v>17.64</v>
      </c>
      <c r="R45" s="114" t="s">
        <v>119</v>
      </c>
    </row>
    <row collapsed="false" customFormat="false" customHeight="true" hidden="false" ht="39" outlineLevel="0" r="46">
      <c r="A46" s="119" t="n">
        <v>40402</v>
      </c>
      <c r="B46" s="0" t="s">
        <v>120</v>
      </c>
      <c r="C46" s="0" t="n">
        <v>4.207</v>
      </c>
      <c r="D46" s="0" t="n">
        <v>296.859</v>
      </c>
      <c r="E46" s="0" t="n">
        <v>29</v>
      </c>
      <c r="F46" s="0" t="n">
        <v>2917</v>
      </c>
      <c r="G46" s="0" t="n">
        <v>17</v>
      </c>
      <c r="I46" s="120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97.9893940985484</v>
      </c>
      <c r="J46" s="121" t="n">
        <f aca="false">I46*20.9/100</f>
        <v>20.4797833665966</v>
      </c>
      <c r="K46" s="82" t="n">
        <f aca="false">($B$9-EXP(52.57-6690.9/(273.15+G46)-4.681*LN(273.15+G46)))*I46/100*0.2095</f>
        <v>203.968150149661</v>
      </c>
      <c r="L46" s="82" t="n">
        <f aca="false">K46/1.33322</f>
        <v>152.989116687164</v>
      </c>
      <c r="M46" s="120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7.79183184612038</v>
      </c>
      <c r="N46" s="120" t="n">
        <f aca="false">M46*31.25</f>
        <v>243.494745191262</v>
      </c>
      <c r="P46" s="129" t="s">
        <v>121</v>
      </c>
      <c r="Q46" s="58"/>
      <c r="R46" s="58"/>
    </row>
    <row collapsed="false" customFormat="false" customHeight="true" hidden="false" ht="40.5" outlineLevel="0" r="47">
      <c r="A47" s="119" t="n">
        <v>40402</v>
      </c>
      <c r="B47" s="0" t="s">
        <v>122</v>
      </c>
      <c r="C47" s="0" t="n">
        <v>4.373</v>
      </c>
      <c r="D47" s="0" t="n">
        <v>296.33</v>
      </c>
      <c r="E47" s="0" t="n">
        <v>29.02</v>
      </c>
      <c r="F47" s="0" t="n">
        <v>2918</v>
      </c>
      <c r="G47" s="0" t="n">
        <v>17</v>
      </c>
      <c r="I47" s="120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97.8149709518537</v>
      </c>
      <c r="J47" s="121" t="n">
        <f aca="false">I47*20.9/100</f>
        <v>20.4433289289374</v>
      </c>
      <c r="K47" s="82" t="n">
        <f aca="false">($B$9-EXP(52.57-6690.9/(273.15+G47)-4.681*LN(273.15+G47)))*I47/100*0.2095</f>
        <v>203.605082626875</v>
      </c>
      <c r="L47" s="82" t="n">
        <f aca="false">K47/1.33322</f>
        <v>152.716792897553</v>
      </c>
      <c r="M47" s="120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7.77796222439633</v>
      </c>
      <c r="N47" s="120" t="n">
        <f aca="false">M47*31.25</f>
        <v>243.061319512385</v>
      </c>
    </row>
    <row collapsed="false" customFormat="false" customHeight="false" hidden="false" ht="12.75" outlineLevel="0" r="48">
      <c r="A48" s="119" t="n">
        <v>40402</v>
      </c>
      <c r="B48" s="0" t="s">
        <v>123</v>
      </c>
      <c r="C48" s="0" t="n">
        <v>4.54</v>
      </c>
      <c r="D48" s="0" t="n">
        <v>297.919</v>
      </c>
      <c r="E48" s="0" t="n">
        <v>28.96</v>
      </c>
      <c r="F48" s="0" t="n">
        <v>2919</v>
      </c>
      <c r="G48" s="0" t="n">
        <v>17</v>
      </c>
      <c r="I48" s="120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98.3393249137621</v>
      </c>
      <c r="J48" s="121" t="n">
        <f aca="false">I48*20.9/100</f>
        <v>20.5529189069763</v>
      </c>
      <c r="K48" s="82" t="n">
        <f aca="false">($B$9-EXP(52.57-6690.9/(273.15+G48)-4.681*LN(273.15+G48)))*I48/100*0.2095</f>
        <v>204.696542663117</v>
      </c>
      <c r="L48" s="82" t="n">
        <f aca="false">K48/1.33322</f>
        <v>153.535457511226</v>
      </c>
      <c r="M48" s="120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7.81965732759217</v>
      </c>
      <c r="N48" s="120" t="n">
        <f aca="false">M48*31.25</f>
        <v>244.364291487255</v>
      </c>
    </row>
    <row collapsed="false" customFormat="false" customHeight="false" hidden="false" ht="12.75" outlineLevel="0" r="49">
      <c r="A49" s="119" t="n">
        <v>40402</v>
      </c>
      <c r="B49" s="0" t="s">
        <v>124</v>
      </c>
      <c r="C49" s="0" t="n">
        <v>4.707</v>
      </c>
      <c r="D49" s="0" t="n">
        <v>296.33</v>
      </c>
      <c r="E49" s="0" t="n">
        <v>29.02</v>
      </c>
      <c r="F49" s="0" t="n">
        <v>2917</v>
      </c>
      <c r="G49" s="0" t="n">
        <v>17</v>
      </c>
      <c r="I49" s="120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97.8149709518537</v>
      </c>
      <c r="J49" s="121" t="n">
        <f aca="false">I49*20.9/100</f>
        <v>20.4433289289374</v>
      </c>
      <c r="K49" s="82" t="n">
        <f aca="false">($B$9-EXP(52.57-6690.9/(273.15+G49)-4.681*LN(273.15+G49)))*I49/100*0.2095</f>
        <v>203.605082626875</v>
      </c>
      <c r="L49" s="82" t="n">
        <f aca="false">K49/1.33322</f>
        <v>152.716792897553</v>
      </c>
      <c r="M49" s="120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7.77796222439633</v>
      </c>
      <c r="N49" s="120" t="n">
        <f aca="false">M49*31.25</f>
        <v>243.061319512385</v>
      </c>
    </row>
    <row collapsed="false" customFormat="false" customHeight="false" hidden="false" ht="12.75" outlineLevel="0" r="50">
      <c r="A50" s="119" t="n">
        <v>40402</v>
      </c>
      <c r="B50" s="0" t="s">
        <v>125</v>
      </c>
      <c r="C50" s="0" t="n">
        <v>4.874</v>
      </c>
      <c r="D50" s="0" t="n">
        <v>297.388</v>
      </c>
      <c r="E50" s="0" t="n">
        <v>28.98</v>
      </c>
      <c r="F50" s="0" t="n">
        <v>2914</v>
      </c>
      <c r="G50" s="0" t="n">
        <v>17</v>
      </c>
      <c r="I50" s="120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98.1641784234004</v>
      </c>
      <c r="J50" s="121" t="n">
        <f aca="false">I50*20.9/100</f>
        <v>20.5163132904907</v>
      </c>
      <c r="K50" s="82" t="n">
        <f aca="false">($B$9-EXP(52.57-6690.9/(273.15+G50)-4.681*LN(273.15+G50)))*I50/100*0.2095</f>
        <v>204.331969476673</v>
      </c>
      <c r="L50" s="82" t="n">
        <f aca="false">K50/1.33322</f>
        <v>153.262004377877</v>
      </c>
      <c r="M50" s="120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7.80573018768187</v>
      </c>
      <c r="N50" s="120" t="n">
        <f aca="false">M50*31.25</f>
        <v>243.929068365058</v>
      </c>
    </row>
    <row collapsed="false" customFormat="false" customHeight="false" hidden="false" ht="12.75" outlineLevel="0" r="51">
      <c r="A51" s="119" t="n">
        <v>40402</v>
      </c>
      <c r="B51" s="0" t="s">
        <v>126</v>
      </c>
      <c r="C51" s="0" t="n">
        <v>5.041</v>
      </c>
      <c r="D51" s="0" t="n">
        <v>296.33</v>
      </c>
      <c r="E51" s="0" t="n">
        <v>29.02</v>
      </c>
      <c r="F51" s="0" t="n">
        <v>2921</v>
      </c>
      <c r="G51" s="0" t="n">
        <v>17</v>
      </c>
      <c r="I51" s="120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97.8149709518537</v>
      </c>
      <c r="J51" s="121" t="n">
        <f aca="false">I51*20.9/100</f>
        <v>20.4433289289374</v>
      </c>
      <c r="K51" s="82" t="n">
        <f aca="false">($B$9-EXP(52.57-6690.9/(273.15+G51)-4.681*LN(273.15+G51)))*I51/100*0.2095</f>
        <v>203.605082626875</v>
      </c>
      <c r="L51" s="82" t="n">
        <f aca="false">K51/1.33322</f>
        <v>152.716792897553</v>
      </c>
      <c r="M51" s="120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7.77796222439633</v>
      </c>
      <c r="N51" s="120" t="n">
        <f aca="false">M51*31.25</f>
        <v>243.061319512385</v>
      </c>
    </row>
    <row collapsed="false" customFormat="false" customHeight="false" hidden="false" ht="12.75" outlineLevel="0" r="52">
      <c r="A52" s="119" t="n">
        <v>40402</v>
      </c>
      <c r="B52" s="0" t="s">
        <v>127</v>
      </c>
      <c r="C52" s="0" t="n">
        <v>5.208</v>
      </c>
      <c r="D52" s="0" t="n">
        <v>299.25</v>
      </c>
      <c r="E52" s="0" t="n">
        <v>28.91</v>
      </c>
      <c r="F52" s="0" t="n">
        <v>2920</v>
      </c>
      <c r="G52" s="0" t="n">
        <v>17</v>
      </c>
      <c r="I52" s="120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98.7787821212167</v>
      </c>
      <c r="J52" s="121" t="n">
        <f aca="false">I52*20.9/100</f>
        <v>20.6447654633343</v>
      </c>
      <c r="K52" s="82" t="n">
        <f aca="false">($B$9-EXP(52.57-6690.9/(273.15+G52)-4.681*LN(273.15+G52)))*I52/100*0.2095</f>
        <v>205.611287309709</v>
      </c>
      <c r="L52" s="82" t="n">
        <f aca="false">K52/1.33322</f>
        <v>154.221574316099</v>
      </c>
      <c r="M52" s="120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7.85460168759717</v>
      </c>
      <c r="N52" s="120" t="n">
        <f aca="false">M52*31.25</f>
        <v>245.456302737412</v>
      </c>
    </row>
    <row collapsed="false" customFormat="false" customHeight="false" hidden="false" ht="12.75" outlineLevel="0" r="53">
      <c r="A53" s="119" t="n">
        <v>40402</v>
      </c>
      <c r="B53" s="0" t="s">
        <v>128</v>
      </c>
      <c r="C53" s="0" t="n">
        <v>5.375</v>
      </c>
      <c r="D53" s="0" t="n">
        <v>298.387</v>
      </c>
      <c r="E53" s="0" t="n">
        <v>28.9</v>
      </c>
      <c r="F53" s="0" t="n">
        <v>2914</v>
      </c>
      <c r="G53" s="0" t="n">
        <v>17.1</v>
      </c>
      <c r="I53" s="120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98.6993117145515</v>
      </c>
      <c r="J53" s="121" t="n">
        <f aca="false">I53*20.9/100</f>
        <v>20.6281561483413</v>
      </c>
      <c r="K53" s="82" t="n">
        <f aca="false">($B$9-EXP(52.57-6690.9/(273.15+G53)-4.681*LN(273.15+G53)))*I53/100*0.2095</f>
        <v>205.420349414953</v>
      </c>
      <c r="L53" s="82" t="n">
        <f aca="false">K53/1.33322</f>
        <v>154.078358721706</v>
      </c>
      <c r="M53" s="120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7.83333699756696</v>
      </c>
      <c r="N53" s="120" t="n">
        <f aca="false">M53*31.25</f>
        <v>244.791781173967</v>
      </c>
    </row>
    <row collapsed="false" customFormat="false" customHeight="false" hidden="false" ht="12.75" outlineLevel="0" r="54">
      <c r="A54" s="119" t="n">
        <v>40402</v>
      </c>
      <c r="B54" s="0" t="s">
        <v>129</v>
      </c>
      <c r="C54" s="0" t="n">
        <v>5.542</v>
      </c>
      <c r="D54" s="0" t="n">
        <v>298.387</v>
      </c>
      <c r="E54" s="0" t="n">
        <v>28.9</v>
      </c>
      <c r="F54" s="0" t="n">
        <v>2916</v>
      </c>
      <c r="G54" s="0" t="n">
        <v>17.1</v>
      </c>
      <c r="I54" s="120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98.6993117145515</v>
      </c>
      <c r="J54" s="121" t="n">
        <f aca="false">I54*20.9/100</f>
        <v>20.6281561483413</v>
      </c>
      <c r="K54" s="82" t="n">
        <f aca="false">($B$9-EXP(52.57-6690.9/(273.15+G54)-4.681*LN(273.15+G54)))*I54/100*0.2095</f>
        <v>205.420349414953</v>
      </c>
      <c r="L54" s="82" t="n">
        <f aca="false">K54/1.33322</f>
        <v>154.078358721706</v>
      </c>
      <c r="M54" s="120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7.83333699756696</v>
      </c>
      <c r="N54" s="120" t="n">
        <f aca="false">M54*31.25</f>
        <v>244.791781173967</v>
      </c>
    </row>
    <row collapsed="false" customFormat="false" customHeight="false" hidden="false" ht="12.75" outlineLevel="0" r="55">
      <c r="A55" s="119" t="n">
        <v>40402</v>
      </c>
      <c r="B55" s="0" t="s">
        <v>130</v>
      </c>
      <c r="C55" s="0" t="n">
        <v>5.709</v>
      </c>
      <c r="D55" s="0" t="n">
        <v>298.121</v>
      </c>
      <c r="E55" s="0" t="n">
        <v>28.91</v>
      </c>
      <c r="F55" s="0" t="n">
        <v>2920</v>
      </c>
      <c r="G55" s="0" t="n">
        <v>17.1</v>
      </c>
      <c r="I55" s="120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98.6112910778109</v>
      </c>
      <c r="J55" s="121" t="n">
        <f aca="false">I55*20.9/100</f>
        <v>20.6097598352625</v>
      </c>
      <c r="K55" s="82" t="n">
        <f aca="false">($B$9-EXP(52.57-6690.9/(273.15+G55)-4.681*LN(273.15+G55)))*I55/100*0.2095</f>
        <v>205.237154318241</v>
      </c>
      <c r="L55" s="82" t="n">
        <f aca="false">K55/1.33322</f>
        <v>153.940950719492</v>
      </c>
      <c r="M55" s="120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7.82635118076285</v>
      </c>
      <c r="N55" s="120" t="n">
        <f aca="false">M55*31.25</f>
        <v>244.573474398839</v>
      </c>
    </row>
    <row collapsed="false" customFormat="false" customHeight="false" hidden="false" ht="12.75" outlineLevel="0" r="56">
      <c r="A56" s="119" t="n">
        <v>40402</v>
      </c>
      <c r="B56" s="0" t="s">
        <v>131</v>
      </c>
      <c r="C56" s="0" t="n">
        <v>5.876</v>
      </c>
      <c r="D56" s="0" t="n">
        <v>296.266</v>
      </c>
      <c r="E56" s="0" t="n">
        <v>28.98</v>
      </c>
      <c r="F56" s="0" t="n">
        <v>2924</v>
      </c>
      <c r="G56" s="0" t="n">
        <v>17.1</v>
      </c>
      <c r="I56" s="120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97.9976949880371</v>
      </c>
      <c r="J56" s="121" t="n">
        <f aca="false">I56*20.9/100</f>
        <v>20.4815182524997</v>
      </c>
      <c r="K56" s="82" t="n">
        <f aca="false">($B$9-EXP(52.57-6690.9/(273.15+G56)-4.681*LN(273.15+G56)))*I56/100*0.2095</f>
        <v>203.960092493073</v>
      </c>
      <c r="L56" s="82" t="n">
        <f aca="false">K56/1.33322</f>
        <v>152.983072931004</v>
      </c>
      <c r="M56" s="120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7.77765271602088</v>
      </c>
      <c r="N56" s="120" t="n">
        <f aca="false">M56*31.25</f>
        <v>243.051647375653</v>
      </c>
    </row>
    <row collapsed="false" customFormat="false" customHeight="false" hidden="false" ht="12.75" outlineLevel="0" r="57">
      <c r="A57" s="119" t="n">
        <v>40402</v>
      </c>
      <c r="B57" s="0" t="s">
        <v>132</v>
      </c>
      <c r="C57" s="0" t="n">
        <v>6.043</v>
      </c>
      <c r="D57" s="0" t="n">
        <v>296.795</v>
      </c>
      <c r="E57" s="0" t="n">
        <v>28.96</v>
      </c>
      <c r="F57" s="0" t="n">
        <v>2917</v>
      </c>
      <c r="G57" s="0" t="n">
        <v>17.1</v>
      </c>
      <c r="I57" s="120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98.1725543334154</v>
      </c>
      <c r="J57" s="121" t="n">
        <f aca="false">I57*20.9/100</f>
        <v>20.5180638556838</v>
      </c>
      <c r="K57" s="82" t="n">
        <f aca="false">($B$9-EXP(52.57-6690.9/(273.15+G57)-4.681*LN(273.15+G57)))*I57/100*0.2095</f>
        <v>204.324022769811</v>
      </c>
      <c r="L57" s="82" t="n">
        <f aca="false">K57/1.33322</f>
        <v>153.256043841084</v>
      </c>
      <c r="M57" s="120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7.79153054511339</v>
      </c>
      <c r="N57" s="120" t="n">
        <f aca="false">M57*31.25</f>
        <v>243.485329534793</v>
      </c>
    </row>
    <row collapsed="false" customFormat="false" customHeight="false" hidden="false" ht="12.75" outlineLevel="0" r="58">
      <c r="A58" s="119" t="n">
        <v>40402</v>
      </c>
      <c r="B58" s="0" t="s">
        <v>133</v>
      </c>
      <c r="C58" s="0" t="n">
        <v>6.21</v>
      </c>
      <c r="D58" s="0" t="n">
        <v>297.59</v>
      </c>
      <c r="E58" s="0" t="n">
        <v>28.93</v>
      </c>
      <c r="F58" s="0" t="n">
        <v>2912</v>
      </c>
      <c r="G58" s="0" t="n">
        <v>17.1</v>
      </c>
      <c r="I58" s="120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98.4355234656649</v>
      </c>
      <c r="J58" s="121" t="n">
        <f aca="false">I58*20.9/100</f>
        <v>20.573024404324</v>
      </c>
      <c r="K58" s="82" t="n">
        <f aca="false">($B$9-EXP(52.57-6690.9/(273.15+G58)-4.681*LN(273.15+G58)))*I58/100*0.2095</f>
        <v>204.871333689144</v>
      </c>
      <c r="L58" s="82" t="n">
        <f aca="false">K58/1.33322</f>
        <v>153.666561924621</v>
      </c>
      <c r="M58" s="120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7.81240126646984</v>
      </c>
      <c r="N58" s="120" t="n">
        <f aca="false">M58*31.25</f>
        <v>244.137539577182</v>
      </c>
    </row>
    <row collapsed="false" customFormat="false" customHeight="false" hidden="false" ht="12.75" outlineLevel="0" r="59">
      <c r="A59" s="119" t="n">
        <v>40402</v>
      </c>
      <c r="B59" s="0" t="s">
        <v>134</v>
      </c>
      <c r="C59" s="0" t="n">
        <v>6.377</v>
      </c>
      <c r="D59" s="0" t="n">
        <v>295.475</v>
      </c>
      <c r="E59" s="0" t="n">
        <v>29.01</v>
      </c>
      <c r="F59" s="0" t="n">
        <v>2915</v>
      </c>
      <c r="G59" s="0" t="n">
        <v>17.1</v>
      </c>
      <c r="I59" s="120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97.7360836117993</v>
      </c>
      <c r="J59" s="121" t="n">
        <f aca="false">I59*20.9/100</f>
        <v>20.426841474866</v>
      </c>
      <c r="K59" s="82" t="n">
        <f aca="false">($B$9-EXP(52.57-6690.9/(273.15+G59)-4.681*LN(273.15+G59)))*I59/100*0.2095</f>
        <v>203.41560743655</v>
      </c>
      <c r="L59" s="82" t="n">
        <f aca="false">K59/1.33322</f>
        <v>152.574674424739</v>
      </c>
      <c r="M59" s="120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7.75688975387992</v>
      </c>
      <c r="N59" s="120" t="n">
        <f aca="false">M59*31.25</f>
        <v>242.402804808748</v>
      </c>
    </row>
    <row collapsed="false" customFormat="false" customHeight="false" hidden="false" ht="12.75" outlineLevel="0" r="60">
      <c r="A60" s="119" t="n">
        <v>40402</v>
      </c>
      <c r="B60" s="0" t="s">
        <v>135</v>
      </c>
      <c r="C60" s="0" t="n">
        <v>6.544</v>
      </c>
      <c r="D60" s="0" t="n">
        <v>296.002</v>
      </c>
      <c r="E60" s="0" t="n">
        <v>28.99</v>
      </c>
      <c r="F60" s="0" t="n">
        <v>2917</v>
      </c>
      <c r="G60" s="0" t="n">
        <v>17.1</v>
      </c>
      <c r="I60" s="120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97.9104009670414</v>
      </c>
      <c r="J60" s="121" t="n">
        <f aca="false">I60*20.9/100</f>
        <v>20.4632738021117</v>
      </c>
      <c r="K60" s="82" t="n">
        <f aca="false">($B$9-EXP(52.57-6690.9/(273.15+G60)-4.681*LN(273.15+G60)))*I60/100*0.2095</f>
        <v>203.778409683099</v>
      </c>
      <c r="L60" s="82" t="n">
        <f aca="false">K60/1.33322</f>
        <v>152.84679924026</v>
      </c>
      <c r="M60" s="120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7.77072456756217</v>
      </c>
      <c r="N60" s="120" t="n">
        <f aca="false">M60*31.25</f>
        <v>242.835142736318</v>
      </c>
    </row>
    <row collapsed="false" customFormat="false" customHeight="false" hidden="false" ht="12.75" outlineLevel="0" r="61">
      <c r="A61" s="119" t="n">
        <v>40402</v>
      </c>
      <c r="B61" s="0" t="s">
        <v>136</v>
      </c>
      <c r="C61" s="0" t="n">
        <v>6.71</v>
      </c>
      <c r="D61" s="0" t="n">
        <v>298.121</v>
      </c>
      <c r="E61" s="0" t="n">
        <v>28.91</v>
      </c>
      <c r="F61" s="0" t="n">
        <v>2916</v>
      </c>
      <c r="G61" s="0" t="n">
        <v>17.1</v>
      </c>
      <c r="I61" s="120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98.6112910778109</v>
      </c>
      <c r="J61" s="121" t="n">
        <f aca="false">I61*20.9/100</f>
        <v>20.6097598352625</v>
      </c>
      <c r="K61" s="82" t="n">
        <f aca="false">($B$9-EXP(52.57-6690.9/(273.15+G61)-4.681*LN(273.15+G61)))*I61/100*0.2095</f>
        <v>205.237154318241</v>
      </c>
      <c r="L61" s="82" t="n">
        <f aca="false">K61/1.33322</f>
        <v>153.940950719492</v>
      </c>
      <c r="M61" s="120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7.82635118076285</v>
      </c>
      <c r="N61" s="120" t="n">
        <f aca="false">M61*31.25</f>
        <v>244.573474398839</v>
      </c>
    </row>
    <row collapsed="false" customFormat="false" customHeight="false" hidden="false" ht="12.75" outlineLevel="0" r="62">
      <c r="A62" s="119" t="n">
        <v>40402</v>
      </c>
      <c r="B62" s="0" t="s">
        <v>137</v>
      </c>
      <c r="C62" s="0" t="n">
        <v>6.877</v>
      </c>
      <c r="D62" s="0" t="n">
        <v>298.387</v>
      </c>
      <c r="E62" s="0" t="n">
        <v>28.9</v>
      </c>
      <c r="F62" s="0" t="n">
        <v>2910</v>
      </c>
      <c r="G62" s="0" t="n">
        <v>17.1</v>
      </c>
      <c r="I62" s="120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98.6993117145515</v>
      </c>
      <c r="J62" s="121" t="n">
        <f aca="false">I62*20.9/100</f>
        <v>20.6281561483413</v>
      </c>
      <c r="K62" s="82" t="n">
        <f aca="false">($B$9-EXP(52.57-6690.9/(273.15+G62)-4.681*LN(273.15+G62)))*I62/100*0.2095</f>
        <v>205.420349414953</v>
      </c>
      <c r="L62" s="82" t="n">
        <f aca="false">K62/1.33322</f>
        <v>154.078358721706</v>
      </c>
      <c r="M62" s="120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7.83333699756696</v>
      </c>
      <c r="N62" s="120" t="n">
        <f aca="false">M62*31.25</f>
        <v>244.791781173967</v>
      </c>
    </row>
    <row collapsed="false" customFormat="false" customHeight="false" hidden="false" ht="12.75" outlineLevel="0" r="63">
      <c r="A63" s="119" t="n">
        <v>40402</v>
      </c>
      <c r="B63" s="0" t="s">
        <v>138</v>
      </c>
      <c r="C63" s="0" t="n">
        <v>7.027</v>
      </c>
      <c r="D63" s="0" t="n">
        <v>297.59</v>
      </c>
      <c r="E63" s="0" t="n">
        <v>28.93</v>
      </c>
      <c r="F63" s="0" t="n">
        <v>2911</v>
      </c>
      <c r="G63" s="0" t="n">
        <v>17.1</v>
      </c>
      <c r="I63" s="120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98.4355234656649</v>
      </c>
      <c r="J63" s="121" t="n">
        <f aca="false">I63*20.9/100</f>
        <v>20.573024404324</v>
      </c>
      <c r="K63" s="82" t="n">
        <f aca="false">($B$9-EXP(52.57-6690.9/(273.15+G63)-4.681*LN(273.15+G63)))*I63/100*0.2095</f>
        <v>204.871333689144</v>
      </c>
      <c r="L63" s="82" t="n">
        <f aca="false">K63/1.33322</f>
        <v>153.666561924621</v>
      </c>
      <c r="M63" s="120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7.81240126646984</v>
      </c>
      <c r="N63" s="120" t="n">
        <f aca="false">M63*31.25</f>
        <v>244.137539577182</v>
      </c>
    </row>
    <row collapsed="false" customFormat="false" customHeight="false" hidden="false" ht="12.75" outlineLevel="0" r="64">
      <c r="A64" s="119" t="n">
        <v>40402</v>
      </c>
      <c r="B64" s="0" t="s">
        <v>139</v>
      </c>
      <c r="C64" s="0" t="n">
        <v>7.194</v>
      </c>
      <c r="D64" s="0" t="n">
        <v>298.121</v>
      </c>
      <c r="E64" s="0" t="n">
        <v>28.91</v>
      </c>
      <c r="F64" s="0" t="n">
        <v>2919</v>
      </c>
      <c r="G64" s="0" t="n">
        <v>17.1</v>
      </c>
      <c r="I64" s="120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98.6112910778109</v>
      </c>
      <c r="J64" s="121" t="n">
        <f aca="false">I64*20.9/100</f>
        <v>20.6097598352625</v>
      </c>
      <c r="K64" s="82" t="n">
        <f aca="false">($B$9-EXP(52.57-6690.9/(273.15+G64)-4.681*LN(273.15+G64)))*I64/100*0.2095</f>
        <v>205.237154318241</v>
      </c>
      <c r="L64" s="82" t="n">
        <f aca="false">K64/1.33322</f>
        <v>153.940950719492</v>
      </c>
      <c r="M64" s="120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7.82635118076285</v>
      </c>
      <c r="N64" s="120" t="n">
        <f aca="false">M64*31.25</f>
        <v>244.573474398839</v>
      </c>
    </row>
    <row collapsed="false" customFormat="false" customHeight="false" hidden="false" ht="12.75" outlineLevel="0" r="65">
      <c r="A65" s="119" t="n">
        <v>40402</v>
      </c>
      <c r="B65" s="0" t="s">
        <v>140</v>
      </c>
      <c r="C65" s="0" t="n">
        <v>7.362</v>
      </c>
      <c r="D65" s="0" t="n">
        <v>295.739</v>
      </c>
      <c r="E65" s="0" t="n">
        <v>29</v>
      </c>
      <c r="F65" s="0" t="n">
        <v>2914</v>
      </c>
      <c r="G65" s="0" t="n">
        <v>17.1</v>
      </c>
      <c r="I65" s="120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97.8231972160071</v>
      </c>
      <c r="J65" s="121" t="n">
        <f aca="false">I65*20.9/100</f>
        <v>20.4450482181455</v>
      </c>
      <c r="K65" s="82" t="n">
        <f aca="false">($B$9-EXP(52.57-6690.9/(273.15+G65)-4.681*LN(273.15+G65)))*I65/100*0.2095</f>
        <v>203.596914749684</v>
      </c>
      <c r="L65" s="82" t="n">
        <f aca="false">K65/1.33322</f>
        <v>152.710666468913</v>
      </c>
      <c r="M65" s="120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7.7638035834394</v>
      </c>
      <c r="N65" s="120" t="n">
        <f aca="false">M65*31.25</f>
        <v>242.618861982481</v>
      </c>
    </row>
    <row collapsed="false" customFormat="false" customHeight="false" hidden="false" ht="12.75" outlineLevel="0" r="66">
      <c r="A66" s="119" t="n">
        <v>40402</v>
      </c>
      <c r="B66" s="0" t="s">
        <v>141</v>
      </c>
      <c r="C66" s="0" t="n">
        <v>7.528</v>
      </c>
      <c r="D66" s="0" t="n">
        <v>298.654</v>
      </c>
      <c r="E66" s="0" t="n">
        <v>28.89</v>
      </c>
      <c r="F66" s="0" t="n">
        <v>2907</v>
      </c>
      <c r="G66" s="0" t="n">
        <v>17.1</v>
      </c>
      <c r="I66" s="120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98.7874237381807</v>
      </c>
      <c r="J66" s="121" t="n">
        <f aca="false">I66*20.9/100</f>
        <v>20.6465715612798</v>
      </c>
      <c r="K66" s="82" t="n">
        <f aca="false">($B$9-EXP(52.57-6690.9/(273.15+G66)-4.681*LN(273.15+G66)))*I66/100*0.2095</f>
        <v>205.603734712856</v>
      </c>
      <c r="L66" s="82" t="n">
        <f aca="false">K66/1.33322</f>
        <v>154.21590938694</v>
      </c>
      <c r="M66" s="120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7.84033006735271</v>
      </c>
      <c r="N66" s="120" t="n">
        <f aca="false">M66*31.25</f>
        <v>245.010314604772</v>
      </c>
    </row>
    <row collapsed="false" customFormat="false" customHeight="false" hidden="false" ht="12.75" outlineLevel="0" r="67">
      <c r="A67" s="119" t="n">
        <v>40402</v>
      </c>
      <c r="B67" s="0" t="s">
        <v>142</v>
      </c>
      <c r="C67" s="0" t="n">
        <v>7.695</v>
      </c>
      <c r="D67" s="0" t="n">
        <v>298.654</v>
      </c>
      <c r="E67" s="0" t="n">
        <v>28.89</v>
      </c>
      <c r="F67" s="0" t="n">
        <v>2916</v>
      </c>
      <c r="G67" s="0" t="n">
        <v>17.1</v>
      </c>
      <c r="I67" s="120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98.7874237381807</v>
      </c>
      <c r="J67" s="121" t="n">
        <f aca="false">I67*20.9/100</f>
        <v>20.6465715612798</v>
      </c>
      <c r="K67" s="82" t="n">
        <f aca="false">($B$9-EXP(52.57-6690.9/(273.15+G67)-4.681*LN(273.15+G67)))*I67/100*0.2095</f>
        <v>205.603734712856</v>
      </c>
      <c r="L67" s="82" t="n">
        <f aca="false">K67/1.33322</f>
        <v>154.21590938694</v>
      </c>
      <c r="M67" s="120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7.84033006735271</v>
      </c>
      <c r="N67" s="120" t="n">
        <f aca="false">M67*31.25</f>
        <v>245.010314604772</v>
      </c>
    </row>
    <row collapsed="false" customFormat="false" customHeight="false" hidden="false" ht="12.75" outlineLevel="0" r="68">
      <c r="A68" s="119" t="n">
        <v>40402</v>
      </c>
      <c r="B68" s="0" t="s">
        <v>143</v>
      </c>
      <c r="C68" s="0" t="n">
        <v>7.862</v>
      </c>
      <c r="D68" s="0" t="n">
        <v>298.387</v>
      </c>
      <c r="E68" s="0" t="n">
        <v>28.9</v>
      </c>
      <c r="F68" s="0" t="n">
        <v>2913</v>
      </c>
      <c r="G68" s="0" t="n">
        <v>17.1</v>
      </c>
      <c r="I68" s="120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98.6993117145515</v>
      </c>
      <c r="J68" s="121" t="n">
        <f aca="false">I68*20.9/100</f>
        <v>20.6281561483413</v>
      </c>
      <c r="K68" s="82" t="n">
        <f aca="false">($B$9-EXP(52.57-6690.9/(273.15+G68)-4.681*LN(273.15+G68)))*I68/100*0.2095</f>
        <v>205.420349414953</v>
      </c>
      <c r="L68" s="82" t="n">
        <f aca="false">K68/1.33322</f>
        <v>154.078358721706</v>
      </c>
      <c r="M68" s="120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7.83333699756696</v>
      </c>
      <c r="N68" s="120" t="n">
        <f aca="false">M68*31.25</f>
        <v>244.791781173967</v>
      </c>
    </row>
    <row collapsed="false" customFormat="false" customHeight="false" hidden="false" ht="12.75" outlineLevel="0" r="69">
      <c r="A69" s="119" t="n">
        <v>40402</v>
      </c>
      <c r="B69" s="0" t="s">
        <v>144</v>
      </c>
      <c r="C69" s="0" t="n">
        <v>8.029</v>
      </c>
      <c r="D69" s="0" t="n">
        <v>299.99</v>
      </c>
      <c r="E69" s="0" t="n">
        <v>28.84</v>
      </c>
      <c r="F69" s="0" t="n">
        <v>2914</v>
      </c>
      <c r="G69" s="0" t="n">
        <v>17.1</v>
      </c>
      <c r="I69" s="120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99.2293590442264</v>
      </c>
      <c r="J69" s="121" t="n">
        <f aca="false">I69*20.9/100</f>
        <v>20.7389360402433</v>
      </c>
      <c r="K69" s="82" t="n">
        <f aca="false">($B$9-EXP(52.57-6690.9/(273.15+G69)-4.681*LN(273.15+G69)))*I69/100*0.2095</f>
        <v>206.523523345721</v>
      </c>
      <c r="L69" s="82" t="n">
        <f aca="false">K69/1.33322</f>
        <v>154.905809503099</v>
      </c>
      <c r="M69" s="120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7.87540455899041</v>
      </c>
      <c r="N69" s="120" t="n">
        <f aca="false">M69*31.25</f>
        <v>246.10639246845</v>
      </c>
    </row>
    <row collapsed="false" customFormat="false" customHeight="false" hidden="false" ht="12.75" outlineLevel="0" r="70">
      <c r="A70" s="119" t="n">
        <v>40402</v>
      </c>
      <c r="B70" s="0" t="s">
        <v>145</v>
      </c>
      <c r="C70" s="0" t="n">
        <v>8.196</v>
      </c>
      <c r="D70" s="0" t="n">
        <v>301.064</v>
      </c>
      <c r="E70" s="0" t="n">
        <v>28.8</v>
      </c>
      <c r="F70" s="0" t="n">
        <v>2918</v>
      </c>
      <c r="G70" s="0" t="n">
        <v>17.1</v>
      </c>
      <c r="I70" s="120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99.5845650634114</v>
      </c>
      <c r="J70" s="121" t="n">
        <f aca="false">I70*20.9/100</f>
        <v>20.813174098253</v>
      </c>
      <c r="K70" s="82" t="n">
        <f aca="false">($B$9-EXP(52.57-6690.9/(273.15+G70)-4.681*LN(273.15+G70)))*I70/100*0.2095</f>
        <v>207.262804535304</v>
      </c>
      <c r="L70" s="82" t="n">
        <f aca="false">K70/1.33322</f>
        <v>155.460317528468</v>
      </c>
      <c r="M70" s="120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7.90359572267236</v>
      </c>
      <c r="N70" s="120" t="n">
        <f aca="false">M70*31.25</f>
        <v>246.987366333511</v>
      </c>
    </row>
    <row collapsed="false" customFormat="false" customHeight="false" hidden="false" ht="12.75" outlineLevel="0" r="71">
      <c r="A71" s="119" t="n">
        <v>40402</v>
      </c>
      <c r="B71" s="0" t="s">
        <v>146</v>
      </c>
      <c r="C71" s="0" t="n">
        <v>8.363</v>
      </c>
      <c r="D71" s="0" t="n">
        <v>295.739</v>
      </c>
      <c r="E71" s="0" t="n">
        <v>29</v>
      </c>
      <c r="F71" s="0" t="n">
        <v>2907</v>
      </c>
      <c r="G71" s="0" t="n">
        <v>17.1</v>
      </c>
      <c r="I71" s="120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97.8231972160071</v>
      </c>
      <c r="J71" s="121" t="n">
        <f aca="false">I71*20.9/100</f>
        <v>20.4450482181455</v>
      </c>
      <c r="K71" s="82" t="n">
        <f aca="false">($B$9-EXP(52.57-6690.9/(273.15+G71)-4.681*LN(273.15+G71)))*I71/100*0.2095</f>
        <v>203.596914749684</v>
      </c>
      <c r="L71" s="82" t="n">
        <f aca="false">K71/1.33322</f>
        <v>152.710666468913</v>
      </c>
      <c r="M71" s="120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7.7638035834394</v>
      </c>
      <c r="N71" s="120" t="n">
        <f aca="false">M71*31.25</f>
        <v>242.618861982481</v>
      </c>
    </row>
    <row collapsed="false" customFormat="false" customHeight="false" hidden="false" ht="12.75" outlineLevel="0" r="72">
      <c r="A72" s="119" t="n">
        <v>40402</v>
      </c>
      <c r="B72" s="0" t="s">
        <v>147</v>
      </c>
      <c r="C72" s="0" t="n">
        <v>8.529</v>
      </c>
      <c r="D72" s="0" t="n">
        <v>298.121</v>
      </c>
      <c r="E72" s="0" t="n">
        <v>28.91</v>
      </c>
      <c r="F72" s="0" t="n">
        <v>2909</v>
      </c>
      <c r="G72" s="0" t="n">
        <v>17.1</v>
      </c>
      <c r="I72" s="120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98.6112910778109</v>
      </c>
      <c r="J72" s="121" t="n">
        <f aca="false">I72*20.9/100</f>
        <v>20.6097598352625</v>
      </c>
      <c r="K72" s="82" t="n">
        <f aca="false">($B$9-EXP(52.57-6690.9/(273.15+G72)-4.681*LN(273.15+G72)))*I72/100*0.2095</f>
        <v>205.237154318241</v>
      </c>
      <c r="L72" s="82" t="n">
        <f aca="false">K72/1.33322</f>
        <v>153.940950719492</v>
      </c>
      <c r="M72" s="120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7.82635118076285</v>
      </c>
      <c r="N72" s="120" t="n">
        <f aca="false">M72*31.25</f>
        <v>244.573474398839</v>
      </c>
    </row>
    <row collapsed="false" customFormat="false" customHeight="false" hidden="false" ht="12.75" outlineLevel="0" r="73">
      <c r="A73" s="119" t="n">
        <v>40402</v>
      </c>
      <c r="B73" s="0" t="s">
        <v>148</v>
      </c>
      <c r="C73" s="0" t="n">
        <v>8.697</v>
      </c>
      <c r="D73" s="0" t="n">
        <v>297.855</v>
      </c>
      <c r="E73" s="0" t="n">
        <v>28.92</v>
      </c>
      <c r="F73" s="0" t="n">
        <v>2913</v>
      </c>
      <c r="G73" s="0" t="n">
        <v>17.1</v>
      </c>
      <c r="I73" s="120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98.5233617030773</v>
      </c>
      <c r="J73" s="121" t="n">
        <f aca="false">I73*20.9/100</f>
        <v>20.5913825959432</v>
      </c>
      <c r="K73" s="82" t="n">
        <f aca="false">($B$9-EXP(52.57-6690.9/(273.15+G73)-4.681*LN(273.15+G73)))*I73/100*0.2095</f>
        <v>205.054149162806</v>
      </c>
      <c r="L73" s="82" t="n">
        <f aca="false">K73/1.33322</f>
        <v>153.803685185345</v>
      </c>
      <c r="M73" s="120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7.81937260702907</v>
      </c>
      <c r="N73" s="120" t="n">
        <f aca="false">M73*31.25</f>
        <v>244.355393969658</v>
      </c>
    </row>
    <row collapsed="false" customFormat="false" customHeight="false" hidden="false" ht="12.75" outlineLevel="0" r="74">
      <c r="A74" s="119" t="n">
        <v>40402</v>
      </c>
      <c r="B74" s="0" t="s">
        <v>149</v>
      </c>
      <c r="C74" s="0" t="n">
        <v>8.863</v>
      </c>
      <c r="D74" s="0" t="n">
        <v>292.472</v>
      </c>
      <c r="E74" s="0" t="n">
        <v>29.04</v>
      </c>
      <c r="F74" s="0" t="n">
        <v>2911</v>
      </c>
      <c r="G74" s="0" t="n">
        <v>17.3</v>
      </c>
      <c r="I74" s="120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97.145193870731</v>
      </c>
      <c r="J74" s="121" t="n">
        <f aca="false">I74*20.9/100</f>
        <v>20.3033455189828</v>
      </c>
      <c r="K74" s="82" t="n">
        <f aca="false">($B$9-EXP(52.57-6690.9/(273.15+G74)-4.681*LN(273.15+G74)))*I74/100*0.2095</f>
        <v>202.135151903301</v>
      </c>
      <c r="L74" s="82" t="n">
        <f aca="false">K74/1.33322</f>
        <v>151.614251138823</v>
      </c>
      <c r="M74" s="120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7.68071017735414</v>
      </c>
      <c r="N74" s="120" t="n">
        <f aca="false">M74*31.25</f>
        <v>240.022193042317</v>
      </c>
    </row>
    <row collapsed="false" customFormat="false" customHeight="false" hidden="false" ht="12.75" outlineLevel="0" r="75">
      <c r="A75" s="119" t="n">
        <v>40402</v>
      </c>
      <c r="B75" s="0" t="s">
        <v>150</v>
      </c>
      <c r="C75" s="0" t="n">
        <v>9.031</v>
      </c>
      <c r="D75" s="0" t="n">
        <v>296.145</v>
      </c>
      <c r="E75" s="0" t="n">
        <v>28.9</v>
      </c>
      <c r="F75" s="0" t="n">
        <v>2913</v>
      </c>
      <c r="G75" s="0" t="n">
        <v>17.3</v>
      </c>
      <c r="I75" s="120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98.3652170619527</v>
      </c>
      <c r="J75" s="121" t="n">
        <f aca="false">I75*20.9/100</f>
        <v>20.5583303659481</v>
      </c>
      <c r="K75" s="82" t="n">
        <f aca="false">($B$9-EXP(52.57-6690.9/(273.15+G75)-4.681*LN(273.15+G75)))*I75/100*0.2095</f>
        <v>204.673718797422</v>
      </c>
      <c r="L75" s="82" t="n">
        <f aca="false">K75/1.33322</f>
        <v>153.51833815681</v>
      </c>
      <c r="M75" s="120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7.77717037438554</v>
      </c>
      <c r="N75" s="120" t="n">
        <f aca="false">M75*31.25</f>
        <v>243.036574199548</v>
      </c>
    </row>
    <row collapsed="false" customFormat="false" customHeight="false" hidden="false" ht="12.75" outlineLevel="0" r="76">
      <c r="A76" s="119" t="n">
        <v>40402</v>
      </c>
      <c r="B76" s="0" t="s">
        <v>151</v>
      </c>
      <c r="C76" s="0" t="n">
        <v>9.197</v>
      </c>
      <c r="D76" s="0" t="n">
        <v>292.733</v>
      </c>
      <c r="E76" s="0" t="n">
        <v>29.03</v>
      </c>
      <c r="F76" s="0" t="n">
        <v>2908</v>
      </c>
      <c r="G76" s="0" t="n">
        <v>17.3</v>
      </c>
      <c r="I76" s="120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97.2317535389817</v>
      </c>
      <c r="J76" s="121" t="n">
        <f aca="false">I76*20.9/100</f>
        <v>20.3214364896472</v>
      </c>
      <c r="K76" s="82" t="n">
        <f aca="false">($B$9-EXP(52.57-6690.9/(273.15+G76)-4.681*LN(273.15+G76)))*I76/100*0.2095</f>
        <v>202.315261191197</v>
      </c>
      <c r="L76" s="82" t="n">
        <f aca="false">K76/1.33322</f>
        <v>151.749344587688</v>
      </c>
      <c r="M76" s="120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7.6875539510746</v>
      </c>
      <c r="N76" s="120" t="n">
        <f aca="false">M76*31.25</f>
        <v>240.236060971081</v>
      </c>
    </row>
    <row collapsed="false" customFormat="false" customHeight="false" hidden="false" ht="12.75" outlineLevel="0" r="77">
      <c r="A77" s="119" t="n">
        <v>40402</v>
      </c>
      <c r="B77" s="0" t="s">
        <v>152</v>
      </c>
      <c r="C77" s="0" t="n">
        <v>9.364</v>
      </c>
      <c r="D77" s="0" t="n">
        <v>301.333</v>
      </c>
      <c r="E77" s="0" t="n">
        <v>28.79</v>
      </c>
      <c r="F77" s="0" t="n">
        <v>2911</v>
      </c>
      <c r="G77" s="0" t="n">
        <v>17.1</v>
      </c>
      <c r="I77" s="120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99.673597867626</v>
      </c>
      <c r="J77" s="121" t="n">
        <f aca="false">I77*20.9/100</f>
        <v>20.8317819543338</v>
      </c>
      <c r="K77" s="82" t="n">
        <f aca="false">($B$9-EXP(52.57-6690.9/(273.15+G77)-4.681*LN(273.15+G77)))*I77/100*0.2095</f>
        <v>207.448106230254</v>
      </c>
      <c r="L77" s="82" t="n">
        <f aca="false">K77/1.33322</f>
        <v>155.599305613668</v>
      </c>
      <c r="M77" s="120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7.91066187082614</v>
      </c>
      <c r="N77" s="120" t="n">
        <f aca="false">M77*31.25</f>
        <v>247.208183463317</v>
      </c>
    </row>
    <row collapsed="false" customFormat="false" customHeight="false" hidden="false" ht="12.75" outlineLevel="0" r="78">
      <c r="A78" s="119" t="n">
        <v>40402</v>
      </c>
      <c r="B78" s="0" t="s">
        <v>153</v>
      </c>
      <c r="C78" s="0" t="n">
        <v>9.531</v>
      </c>
      <c r="D78" s="0" t="n">
        <v>300.258</v>
      </c>
      <c r="E78" s="0" t="n">
        <v>28.83</v>
      </c>
      <c r="F78" s="0" t="n">
        <v>2910</v>
      </c>
      <c r="G78" s="0" t="n">
        <v>17.1</v>
      </c>
      <c r="I78" s="120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99.3180220226812</v>
      </c>
      <c r="J78" s="121" t="n">
        <f aca="false">I78*20.9/100</f>
        <v>20.7574666027404</v>
      </c>
      <c r="K78" s="82" t="n">
        <f aca="false">($B$9-EXP(52.57-6690.9/(273.15+G78)-4.681*LN(273.15+G78)))*I78/100*0.2095</f>
        <v>206.708055331791</v>
      </c>
      <c r="L78" s="82" t="n">
        <f aca="false">K78/1.33322</f>
        <v>155.044220257565</v>
      </c>
      <c r="M78" s="120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7.882441355675</v>
      </c>
      <c r="N78" s="120" t="n">
        <f aca="false">M78*31.25</f>
        <v>246.326292364844</v>
      </c>
    </row>
    <row collapsed="false" customFormat="false" customHeight="false" hidden="false" ht="12.75" outlineLevel="0" r="79">
      <c r="A79" s="119" t="n">
        <v>40402</v>
      </c>
      <c r="B79" s="0" t="s">
        <v>154</v>
      </c>
      <c r="C79" s="0" t="n">
        <v>9.698</v>
      </c>
      <c r="D79" s="0" t="n">
        <v>297.06</v>
      </c>
      <c r="E79" s="0" t="n">
        <v>28.95</v>
      </c>
      <c r="F79" s="0" t="n">
        <v>2912</v>
      </c>
      <c r="G79" s="0" t="n">
        <v>17.1</v>
      </c>
      <c r="I79" s="120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98.260119905033</v>
      </c>
      <c r="J79" s="121" t="n">
        <f aca="false">I79*20.9/100</f>
        <v>20.5363650601519</v>
      </c>
      <c r="K79" s="82" t="n">
        <f aca="false">($B$9-EXP(52.57-6690.9/(273.15+G79)-4.681*LN(273.15+G79)))*I79/100*0.2095</f>
        <v>204.506270751138</v>
      </c>
      <c r="L79" s="82" t="n">
        <f aca="false">K79/1.33322</f>
        <v>153.392741446377</v>
      </c>
      <c r="M79" s="120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7.79848024536914</v>
      </c>
      <c r="N79" s="120" t="n">
        <f aca="false">M79*31.25</f>
        <v>243.702507667785</v>
      </c>
    </row>
    <row collapsed="false" customFormat="false" customHeight="false" hidden="false" ht="12.75" outlineLevel="0" r="80">
      <c r="A80" s="119" t="n">
        <v>40402</v>
      </c>
      <c r="B80" s="0" t="s">
        <v>155</v>
      </c>
      <c r="C80" s="0" t="n">
        <v>9.865</v>
      </c>
      <c r="D80" s="0" t="n">
        <v>299.187</v>
      </c>
      <c r="E80" s="0" t="n">
        <v>28.87</v>
      </c>
      <c r="F80" s="0" t="n">
        <v>2904</v>
      </c>
      <c r="G80" s="0" t="n">
        <v>17.1</v>
      </c>
      <c r="I80" s="120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98.9639224466099</v>
      </c>
      <c r="J80" s="121" t="n">
        <f aca="false">I80*20.9/100</f>
        <v>20.6834597913415</v>
      </c>
      <c r="K80" s="82" t="n">
        <f aca="false">($B$9-EXP(52.57-6690.9/(273.15+G80)-4.681*LN(273.15+G80)))*I80/100*0.2095</f>
        <v>205.971076953921</v>
      </c>
      <c r="L80" s="82" t="n">
        <f aca="false">K80/1.33322</f>
        <v>154.491439487797</v>
      </c>
      <c r="M80" s="120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7.85433800559204</v>
      </c>
      <c r="N80" s="120" t="n">
        <f aca="false">M80*31.25</f>
        <v>245.448062674751</v>
      </c>
    </row>
    <row collapsed="false" customFormat="false" customHeight="false" hidden="false" ht="12.75" outlineLevel="0" r="81">
      <c r="A81" s="119" t="n">
        <v>40402</v>
      </c>
      <c r="B81" s="0" t="s">
        <v>156</v>
      </c>
      <c r="C81" s="0" t="n">
        <v>10.032</v>
      </c>
      <c r="D81" s="0" t="n">
        <v>302.954</v>
      </c>
      <c r="E81" s="0" t="n">
        <v>28.73</v>
      </c>
      <c r="F81" s="0" t="n">
        <v>2907</v>
      </c>
      <c r="G81" s="0" t="n">
        <v>17.1</v>
      </c>
      <c r="I81" s="120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100.209747398756</v>
      </c>
      <c r="J81" s="121" t="n">
        <f aca="false">I81*20.9/100</f>
        <v>20.9438372063401</v>
      </c>
      <c r="K81" s="82" t="n">
        <f aca="false">($B$9-EXP(52.57-6690.9/(273.15+G81)-4.681*LN(273.15+G81)))*I81/100*0.2095</f>
        <v>208.563980516612</v>
      </c>
      <c r="L81" s="82" t="n">
        <f aca="false">K81/1.33322</f>
        <v>156.436282471469</v>
      </c>
      <c r="M81" s="120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7.95321373755624</v>
      </c>
      <c r="N81" s="120" t="n">
        <f aca="false">M81*31.25</f>
        <v>248.537929298633</v>
      </c>
    </row>
    <row collapsed="false" customFormat="false" customHeight="false" hidden="false" ht="12.75" outlineLevel="0" r="82">
      <c r="A82" s="119" t="n">
        <v>40402</v>
      </c>
      <c r="B82" s="0" t="s">
        <v>157</v>
      </c>
      <c r="C82" s="0" t="n">
        <v>10.199</v>
      </c>
      <c r="D82" s="0" t="n">
        <v>297.855</v>
      </c>
      <c r="E82" s="0" t="n">
        <v>28.92</v>
      </c>
      <c r="F82" s="0" t="n">
        <v>2912</v>
      </c>
      <c r="G82" s="0" t="n">
        <v>17.1</v>
      </c>
      <c r="I82" s="120" t="n">
        <f aca="false">(-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+(WURZEL((POTENZ(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,2))-4*((TAN(E82*PI()/180))/(TAN(($B$7+($B$14*(G82-$E$7)))*PI()/180))*1/$B$16*POTENZ(($H$13+($B$15*(G82-$E$8))),2))*((TAN(E82*PI()/180))/(TAN(($B$7+($B$14*(G82-$E$7)))*PI()/180))-1))))/(2*((TAN(E82*PI()/180))/(TAN(($B$7+($B$14*(G82-$E$7)))*PI()/180))*1/$B$16*POTENZ(($H$13+($B$15*(G82-$E$8))),2)))</f>
        <v>98.5233617030773</v>
      </c>
      <c r="J82" s="121" t="n">
        <f aca="false">I82*20.9/100</f>
        <v>20.5913825959432</v>
      </c>
      <c r="K82" s="82" t="n">
        <f aca="false">($B$9-EXP(52.57-6690.9/(273.15+G82)-4.681*LN(273.15+G82)))*I82/100*0.2095</f>
        <v>205.054149162806</v>
      </c>
      <c r="L82" s="82" t="n">
        <f aca="false">K82/1.33322</f>
        <v>153.803685185345</v>
      </c>
      <c r="M82" s="120" t="n">
        <f aca="false">(($B$9-EXP(52.57-6690.9/(273.15+G82)-4.681*LN(273.15+G82)))/1013)*I82/100*0.2095*((49-1.335*G82+0.02759*POTENZ(G82,2)-0.0003235*POTENZ(G82,3)+0.000001614*POTENZ(G82,4))-($J$16*(5.516*10^-1-1.759*10^-2*G82+2.253*10^-4*POTENZ(G82,2)-2.654*10^-7*POTENZ(G82,3)+5.363*10^-8*POTENZ(G82,4))))*32/22.414</f>
        <v>7.81937260702907</v>
      </c>
      <c r="N82" s="120" t="n">
        <f aca="false">M82*31.25</f>
        <v>244.355393969658</v>
      </c>
    </row>
    <row collapsed="false" customFormat="false" customHeight="false" hidden="false" ht="12.75" outlineLevel="0" r="83">
      <c r="A83" s="119" t="n">
        <v>40402</v>
      </c>
      <c r="B83" s="0" t="s">
        <v>158</v>
      </c>
      <c r="C83" s="0" t="n">
        <v>10.365</v>
      </c>
      <c r="D83" s="0" t="n">
        <v>299.99</v>
      </c>
      <c r="E83" s="0" t="n">
        <v>28.84</v>
      </c>
      <c r="F83" s="0" t="n">
        <v>2915</v>
      </c>
      <c r="G83" s="0" t="n">
        <v>17.1</v>
      </c>
      <c r="I83" s="120" t="n">
        <f aca="false">(-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+(WURZEL((POTENZ(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,2))-4*((TAN(E83*PI()/180))/(TAN(($B$7+($B$14*(G83-$E$7)))*PI()/180))*1/$B$16*POTENZ(($H$13+($B$15*(G83-$E$8))),2))*((TAN(E83*PI()/180))/(TAN(($B$7+($B$14*(G83-$E$7)))*PI()/180))-1))))/(2*((TAN(E83*PI()/180))/(TAN(($B$7+($B$14*(G83-$E$7)))*PI()/180))*1/$B$16*POTENZ(($H$13+($B$15*(G83-$E$8))),2)))</f>
        <v>99.2293590442264</v>
      </c>
      <c r="J83" s="121" t="n">
        <f aca="false">I83*20.9/100</f>
        <v>20.7389360402433</v>
      </c>
      <c r="K83" s="82" t="n">
        <f aca="false">($B$9-EXP(52.57-6690.9/(273.15+G83)-4.681*LN(273.15+G83)))*I83/100*0.2095</f>
        <v>206.523523345721</v>
      </c>
      <c r="L83" s="82" t="n">
        <f aca="false">K83/1.33322</f>
        <v>154.905809503099</v>
      </c>
      <c r="M83" s="120" t="n">
        <f aca="false">(($B$9-EXP(52.57-6690.9/(273.15+G83)-4.681*LN(273.15+G83)))/1013)*I83/100*0.2095*((49-1.335*G83+0.02759*POTENZ(G83,2)-0.0003235*POTENZ(G83,3)+0.000001614*POTENZ(G83,4))-($J$16*(5.516*10^-1-1.759*10^-2*G83+2.253*10^-4*POTENZ(G83,2)-2.654*10^-7*POTENZ(G83,3)+5.363*10^-8*POTENZ(G83,4))))*32/22.414</f>
        <v>7.87540455899041</v>
      </c>
      <c r="N83" s="120" t="n">
        <f aca="false">M83*31.25</f>
        <v>246.10639246845</v>
      </c>
    </row>
    <row collapsed="false" customFormat="false" customHeight="false" hidden="false" ht="12.75" outlineLevel="0" r="84">
      <c r="A84" s="119" t="n">
        <v>40402</v>
      </c>
      <c r="B84" s="0" t="s">
        <v>159</v>
      </c>
      <c r="C84" s="0" t="n">
        <v>10.532</v>
      </c>
      <c r="D84" s="0" t="n">
        <v>301.064</v>
      </c>
      <c r="E84" s="0" t="n">
        <v>28.8</v>
      </c>
      <c r="F84" s="0" t="n">
        <v>2904</v>
      </c>
      <c r="G84" s="0" t="n">
        <v>17.1</v>
      </c>
      <c r="I84" s="120" t="n">
        <f aca="false">(-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+(WURZEL((POTENZ(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,2))-4*((TAN(E84*PI()/180))/(TAN(($B$7+($B$14*(G84-$E$7)))*PI()/180))*1/$B$16*POTENZ(($H$13+($B$15*(G84-$E$8))),2))*((TAN(E84*PI()/180))/(TAN(($B$7+($B$14*(G84-$E$7)))*PI()/180))-1))))/(2*((TAN(E84*PI()/180))/(TAN(($B$7+($B$14*(G84-$E$7)))*PI()/180))*1/$B$16*POTENZ(($H$13+($B$15*(G84-$E$8))),2)))</f>
        <v>99.5845650634114</v>
      </c>
      <c r="J84" s="121" t="n">
        <f aca="false">I84*20.9/100</f>
        <v>20.813174098253</v>
      </c>
      <c r="K84" s="82" t="n">
        <f aca="false">($B$9-EXP(52.57-6690.9/(273.15+G84)-4.681*LN(273.15+G84)))*I84/100*0.2095</f>
        <v>207.262804535304</v>
      </c>
      <c r="L84" s="82" t="n">
        <f aca="false">K84/1.33322</f>
        <v>155.460317528468</v>
      </c>
      <c r="M84" s="120" t="n">
        <f aca="false">(($B$9-EXP(52.57-6690.9/(273.15+G84)-4.681*LN(273.15+G84)))/1013)*I84/100*0.2095*((49-1.335*G84+0.02759*POTENZ(G84,2)-0.0003235*POTENZ(G84,3)+0.000001614*POTENZ(G84,4))-($J$16*(5.516*10^-1-1.759*10^-2*G84+2.253*10^-4*POTENZ(G84,2)-2.654*10^-7*POTENZ(G84,3)+5.363*10^-8*POTENZ(G84,4))))*32/22.414</f>
        <v>7.90359572267236</v>
      </c>
      <c r="N84" s="120" t="n">
        <f aca="false">M84*31.25</f>
        <v>246.987366333511</v>
      </c>
    </row>
    <row collapsed="false" customFormat="false" customHeight="false" hidden="false" ht="12.75" outlineLevel="0" r="85">
      <c r="A85" s="119" t="n">
        <v>40402</v>
      </c>
      <c r="B85" s="0" t="s">
        <v>160</v>
      </c>
      <c r="C85" s="0" t="n">
        <v>10.699</v>
      </c>
      <c r="D85" s="0" t="n">
        <v>299.99</v>
      </c>
      <c r="E85" s="0" t="n">
        <v>28.84</v>
      </c>
      <c r="F85" s="0" t="n">
        <v>2911</v>
      </c>
      <c r="G85" s="0" t="n">
        <v>17.1</v>
      </c>
      <c r="I85" s="120" t="n">
        <f aca="false">(-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+(WURZEL((POTENZ(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,2))-4*((TAN(E85*PI()/180))/(TAN(($B$7+($B$14*(G85-$E$7)))*PI()/180))*1/$B$16*POTENZ(($H$13+($B$15*(G85-$E$8))),2))*((TAN(E85*PI()/180))/(TAN(($B$7+($B$14*(G85-$E$7)))*PI()/180))-1))))/(2*((TAN(E85*PI()/180))/(TAN(($B$7+($B$14*(G85-$E$7)))*PI()/180))*1/$B$16*POTENZ(($H$13+($B$15*(G85-$E$8))),2)))</f>
        <v>99.2293590442264</v>
      </c>
      <c r="J85" s="121" t="n">
        <f aca="false">I85*20.9/100</f>
        <v>20.7389360402433</v>
      </c>
      <c r="K85" s="82" t="n">
        <f aca="false">($B$9-EXP(52.57-6690.9/(273.15+G85)-4.681*LN(273.15+G85)))*I85/100*0.2095</f>
        <v>206.523523345721</v>
      </c>
      <c r="L85" s="82" t="n">
        <f aca="false">K85/1.33322</f>
        <v>154.905809503099</v>
      </c>
      <c r="M85" s="120" t="n">
        <f aca="false">(($B$9-EXP(52.57-6690.9/(273.15+G85)-4.681*LN(273.15+G85)))/1013)*I85/100*0.2095*((49-1.335*G85+0.02759*POTENZ(G85,2)-0.0003235*POTENZ(G85,3)+0.000001614*POTENZ(G85,4))-($J$16*(5.516*10^-1-1.759*10^-2*G85+2.253*10^-4*POTENZ(G85,2)-2.654*10^-7*POTENZ(G85,3)+5.363*10^-8*POTENZ(G85,4))))*32/22.414</f>
        <v>7.87540455899041</v>
      </c>
      <c r="N85" s="120" t="n">
        <f aca="false">M85*31.25</f>
        <v>246.10639246845</v>
      </c>
    </row>
    <row collapsed="false" customFormat="false" customHeight="false" hidden="false" ht="12.75" outlineLevel="0" r="86">
      <c r="A86" s="119" t="n">
        <v>40402</v>
      </c>
      <c r="B86" s="0" t="s">
        <v>161</v>
      </c>
      <c r="C86" s="0" t="n">
        <v>10.866</v>
      </c>
      <c r="D86" s="0" t="n">
        <v>298.92</v>
      </c>
      <c r="E86" s="0" t="n">
        <v>28.88</v>
      </c>
      <c r="F86" s="0" t="n">
        <v>2913</v>
      </c>
      <c r="G86" s="0" t="n">
        <v>17.1</v>
      </c>
      <c r="I86" s="120" t="n">
        <f aca="false">(-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+(WURZEL((POTENZ(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,2))-4*((TAN(E86*PI()/180))/(TAN(($B$7+($B$14*(G86-$E$7)))*PI()/180))*1/$B$16*POTENZ(($H$13+($B$15*(G86-$E$8))),2))*((TAN(E86*PI()/180))/(TAN(($B$7+($B$14*(G86-$E$7)))*PI()/180))-1))))/(2*((TAN(E86*PI()/180))/(TAN(($B$7+($B$14*(G86-$E$7)))*PI()/180))*1/$B$16*POTENZ(($H$13+($B$15*(G86-$E$8))),2)))</f>
        <v>98.8756272737758</v>
      </c>
      <c r="J86" s="121" t="n">
        <f aca="false">I86*20.9/100</f>
        <v>20.6650061002191</v>
      </c>
      <c r="K86" s="82" t="n">
        <f aca="false">($B$9-EXP(52.57-6690.9/(273.15+G86)-4.681*LN(273.15+G86)))*I86/100*0.2095</f>
        <v>205.787310472269</v>
      </c>
      <c r="L86" s="82" t="n">
        <f aca="false">K86/1.33322</f>
        <v>154.353602910449</v>
      </c>
      <c r="M86" s="120" t="n">
        <f aca="false">(($B$9-EXP(52.57-6690.9/(273.15+G86)-4.681*LN(273.15+G86)))/1013)*I86/100*0.2095*((49-1.335*G86+0.02759*POTENZ(G86,2)-0.0003235*POTENZ(G86,3)+0.000001614*POTENZ(G86,4))-($J$16*(5.516*10^-1-1.759*10^-2*G86+2.253*10^-4*POTENZ(G86,2)-2.654*10^-7*POTENZ(G86,3)+5.363*10^-8*POTENZ(G86,4))))*32/22.414</f>
        <v>7.84733040004694</v>
      </c>
      <c r="N86" s="120" t="n">
        <f aca="false">M86*31.25</f>
        <v>245.229075001467</v>
      </c>
    </row>
    <row collapsed="false" customFormat="false" customHeight="false" hidden="false" ht="12.75" outlineLevel="0" r="87">
      <c r="A87" s="119" t="n">
        <v>40402</v>
      </c>
      <c r="B87" s="0" t="s">
        <v>162</v>
      </c>
      <c r="C87" s="0" t="n">
        <v>11.033</v>
      </c>
      <c r="D87" s="0" t="n">
        <v>301.933</v>
      </c>
      <c r="E87" s="0" t="n">
        <v>28.81</v>
      </c>
      <c r="F87" s="0" t="n">
        <v>2912</v>
      </c>
      <c r="G87" s="0" t="n">
        <v>17</v>
      </c>
      <c r="I87" s="120" t="n">
        <f aca="false">(-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+(WURZEL((POTENZ(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,2))-4*((TAN(E87*PI()/180))/(TAN(($B$7+($B$14*(G87-$E$7)))*PI()/180))*1/$B$16*POTENZ(($H$13+($B$15*(G87-$E$8))),2))*((TAN(E87*PI()/180))/(TAN(($B$7+($B$14*(G87-$E$7)))*PI()/180))-1))))/(2*((TAN(E87*PI()/180))/(TAN(($B$7+($B$14*(G87-$E$7)))*PI()/180))*1/$B$16*POTENZ(($H$13+($B$15*(G87-$E$8))),2)))</f>
        <v>99.664568101293</v>
      </c>
      <c r="J87" s="121" t="n">
        <f aca="false">I87*20.9/100</f>
        <v>20.8298947331702</v>
      </c>
      <c r="K87" s="82" t="n">
        <f aca="false">($B$9-EXP(52.57-6690.9/(273.15+G87)-4.681*LN(273.15+G87)))*I87/100*0.2095</f>
        <v>207.455079992037</v>
      </c>
      <c r="L87" s="82" t="n">
        <f aca="false">K87/1.33322</f>
        <v>155.60453637962</v>
      </c>
      <c r="M87" s="120" t="n">
        <f aca="false">(($B$9-EXP(52.57-6690.9/(273.15+G87)-4.681*LN(273.15+G87)))/1013)*I87/100*0.2095*((49-1.335*G87+0.02759*POTENZ(G87,2)-0.0003235*POTENZ(G87,3)+0.000001614*POTENZ(G87,4))-($J$16*(5.516*10^-1-1.759*10^-2*G87+2.253*10^-4*POTENZ(G87,2)-2.654*10^-7*POTENZ(G87,3)+5.363*10^-8*POTENZ(G87,4))))*32/22.414</f>
        <v>7.92503681449942</v>
      </c>
      <c r="N87" s="120" t="n">
        <f aca="false">M87*31.25</f>
        <v>247.657400453107</v>
      </c>
    </row>
    <row collapsed="false" customFormat="false" customHeight="false" hidden="false" ht="12.75" outlineLevel="0" r="88">
      <c r="A88" s="119" t="n">
        <v>40402</v>
      </c>
      <c r="B88" s="0" t="s">
        <v>163</v>
      </c>
      <c r="C88" s="0" t="n">
        <v>11.2</v>
      </c>
      <c r="D88" s="0" t="n">
        <v>299.784</v>
      </c>
      <c r="E88" s="0" t="n">
        <v>28.89</v>
      </c>
      <c r="F88" s="0" t="n">
        <v>2907</v>
      </c>
      <c r="G88" s="0" t="n">
        <v>17</v>
      </c>
      <c r="I88" s="120" t="n">
        <f aca="false">(-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+(WURZEL((POTENZ(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,2))-4*((TAN(E88*PI()/180))/(TAN(($B$7+($B$14*(G88-$E$7)))*PI()/180))*1/$B$16*POTENZ(($H$13+($B$15*(G88-$E$8))),2))*((TAN(E88*PI()/180))/(TAN(($B$7+($B$14*(G88-$E$7)))*PI()/180))-1))))/(2*((TAN(E88*PI()/180))/(TAN(($B$7+($B$14*(G88-$E$7)))*PI()/180))*1/$B$16*POTENZ(($H$13+($B$15*(G88-$E$8))),2)))</f>
        <v>98.9552040110232</v>
      </c>
      <c r="J88" s="121" t="n">
        <f aca="false">I88*20.9/100</f>
        <v>20.6816376383039</v>
      </c>
      <c r="K88" s="82" t="n">
        <f aca="false">($B$9-EXP(52.57-6690.9/(273.15+G88)-4.681*LN(273.15+G88)))*I88/100*0.2095</f>
        <v>205.978515282091</v>
      </c>
      <c r="L88" s="82" t="n">
        <f aca="false">K88/1.33322</f>
        <v>154.497018708159</v>
      </c>
      <c r="M88" s="120" t="n">
        <f aca="false">(($B$9-EXP(52.57-6690.9/(273.15+G88)-4.681*LN(273.15+G88)))/1013)*I88/100*0.2095*((49-1.335*G88+0.02759*POTENZ(G88,2)-0.0003235*POTENZ(G88,3)+0.000001614*POTENZ(G88,4))-($J$16*(5.516*10^-1-1.759*10^-2*G88+2.253*10^-4*POTENZ(G88,2)-2.654*10^-7*POTENZ(G88,3)+5.363*10^-8*POTENZ(G88,4))))*32/22.414</f>
        <v>7.86863024356482</v>
      </c>
      <c r="N88" s="120" t="n">
        <f aca="false">M88*31.25</f>
        <v>245.894695111401</v>
      </c>
    </row>
    <row collapsed="false" customFormat="false" customHeight="false" hidden="false" ht="12.75" outlineLevel="0" r="89">
      <c r="A89" s="119" t="n">
        <v>40402</v>
      </c>
      <c r="B89" s="0" t="s">
        <v>164</v>
      </c>
      <c r="C89" s="0" t="n">
        <v>11.367</v>
      </c>
      <c r="D89" s="0" t="n">
        <v>299.784</v>
      </c>
      <c r="E89" s="0" t="n">
        <v>28.89</v>
      </c>
      <c r="F89" s="0" t="n">
        <v>2909</v>
      </c>
      <c r="G89" s="0" t="n">
        <v>17</v>
      </c>
      <c r="I89" s="120" t="n">
        <f aca="false">(-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+(WURZEL((POTENZ(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,2))-4*((TAN(E89*PI()/180))/(TAN(($B$7+($B$14*(G89-$E$7)))*PI()/180))*1/$B$16*POTENZ(($H$13+($B$15*(G89-$E$8))),2))*((TAN(E89*PI()/180))/(TAN(($B$7+($B$14*(G89-$E$7)))*PI()/180))-1))))/(2*((TAN(E89*PI()/180))/(TAN(($B$7+($B$14*(G89-$E$7)))*PI()/180))*1/$B$16*POTENZ(($H$13+($B$15*(G89-$E$8))),2)))</f>
        <v>98.9552040110232</v>
      </c>
      <c r="J89" s="121" t="n">
        <f aca="false">I89*20.9/100</f>
        <v>20.6816376383039</v>
      </c>
      <c r="K89" s="82" t="n">
        <f aca="false">($B$9-EXP(52.57-6690.9/(273.15+G89)-4.681*LN(273.15+G89)))*I89/100*0.2095</f>
        <v>205.978515282091</v>
      </c>
      <c r="L89" s="82" t="n">
        <f aca="false">K89/1.33322</f>
        <v>154.497018708159</v>
      </c>
      <c r="M89" s="120" t="n">
        <f aca="false">(($B$9-EXP(52.57-6690.9/(273.15+G89)-4.681*LN(273.15+G89)))/1013)*I89/100*0.2095*((49-1.335*G89+0.02759*POTENZ(G89,2)-0.0003235*POTENZ(G89,3)+0.000001614*POTENZ(G89,4))-($J$16*(5.516*10^-1-1.759*10^-2*G89+2.253*10^-4*POTENZ(G89,2)-2.654*10^-7*POTENZ(G89,3)+5.363*10^-8*POTENZ(G89,4))))*32/22.414</f>
        <v>7.86863024356482</v>
      </c>
      <c r="N89" s="120" t="n">
        <f aca="false">M89*31.25</f>
        <v>245.894695111401</v>
      </c>
    </row>
    <row collapsed="false" customFormat="false" customHeight="false" hidden="false" ht="12.75" outlineLevel="0" r="90">
      <c r="A90" s="119" t="n">
        <v>40402</v>
      </c>
      <c r="B90" s="0" t="s">
        <v>165</v>
      </c>
      <c r="C90" s="0" t="n">
        <v>11.534</v>
      </c>
      <c r="D90" s="0" t="n">
        <v>298.184</v>
      </c>
      <c r="E90" s="0" t="n">
        <v>28.95</v>
      </c>
      <c r="F90" s="0" t="n">
        <v>2908</v>
      </c>
      <c r="G90" s="0" t="n">
        <v>17</v>
      </c>
      <c r="I90" s="120" t="n">
        <f aca="false">(-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+(WURZEL((POTENZ(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,2))-4*((TAN(E90*PI()/180))/(TAN(($B$7+($B$14*(G90-$E$7)))*PI()/180))*1/$B$16*POTENZ(($H$13+($B$15*(G90-$E$8))),2))*((TAN(E90*PI()/180))/(TAN(($B$7+($B$14*(G90-$E$7)))*PI()/180))-1))))/(2*((TAN(E90*PI()/180))/(TAN(($B$7+($B$14*(G90-$E$7)))*PI()/180))*1/$B$16*POTENZ(($H$13+($B$15*(G90-$E$8))),2)))</f>
        <v>98.4270342804024</v>
      </c>
      <c r="J90" s="121" t="n">
        <f aca="false">I90*20.9/100</f>
        <v>20.5712501646041</v>
      </c>
      <c r="K90" s="82" t="n">
        <f aca="false">($B$9-EXP(52.57-6690.9/(273.15+G90)-4.681*LN(273.15+G90)))*I90/100*0.2095</f>
        <v>204.879112597639</v>
      </c>
      <c r="L90" s="82" t="n">
        <f aca="false">K90/1.33322</f>
        <v>153.67239660194</v>
      </c>
      <c r="M90" s="120" t="n">
        <f aca="false">(($B$9-EXP(52.57-6690.9/(273.15+G90)-4.681*LN(273.15+G90)))/1013)*I90/100*0.2095*((49-1.335*G90+0.02759*POTENZ(G90,2)-0.0003235*POTENZ(G90,3)+0.000001614*POTENZ(G90,4))-($J$16*(5.516*10^-1-1.759*10^-2*G90+2.253*10^-4*POTENZ(G90,2)-2.654*10^-7*POTENZ(G90,3)+5.363*10^-8*POTENZ(G90,4))))*32/22.414</f>
        <v>7.82663172153019</v>
      </c>
      <c r="N90" s="120" t="n">
        <f aca="false">M90*31.25</f>
        <v>244.582241297818</v>
      </c>
    </row>
    <row collapsed="false" customFormat="false" customHeight="false" hidden="false" ht="12.75" outlineLevel="0" r="91">
      <c r="A91" s="119" t="n">
        <v>40402</v>
      </c>
      <c r="B91" s="0" t="s">
        <v>166</v>
      </c>
      <c r="C91" s="0" t="n">
        <v>11.701</v>
      </c>
      <c r="D91" s="0" t="n">
        <v>301.664</v>
      </c>
      <c r="E91" s="0" t="n">
        <v>28.82</v>
      </c>
      <c r="F91" s="0" t="n">
        <v>2902</v>
      </c>
      <c r="G91" s="0" t="n">
        <v>17</v>
      </c>
      <c r="I91" s="120" t="n">
        <f aca="false">(-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+(WURZEL((POTENZ(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,2))-4*((TAN(E91*PI()/180))/(TAN(($B$7+($B$14*(G91-$E$7)))*PI()/180))*1/$B$16*POTENZ(($H$13+($B$15*(G91-$E$8))),2))*((TAN(E91*PI()/180))/(TAN(($B$7+($B$14*(G91-$E$7)))*PI()/180))-1))))/(2*((TAN(E91*PI()/180))/(TAN(($B$7+($B$14*(G91-$E$7)))*PI()/180))*1/$B$16*POTENZ(($H$13+($B$15*(G91-$E$8))),2)))</f>
        <v>99.5755745704828</v>
      </c>
      <c r="J91" s="121" t="n">
        <f aca="false">I91*20.9/100</f>
        <v>20.8112950852309</v>
      </c>
      <c r="K91" s="82" t="n">
        <f aca="false">($B$9-EXP(52.57-6690.9/(273.15+G91)-4.681*LN(273.15+G91)))*I91/100*0.2095</f>
        <v>207.269837027514</v>
      </c>
      <c r="L91" s="82" t="n">
        <f aca="false">K91/1.33322</f>
        <v>155.465592345985</v>
      </c>
      <c r="M91" s="120" t="n">
        <f aca="false">(($B$9-EXP(52.57-6690.9/(273.15+G91)-4.681*LN(273.15+G91)))/1013)*I91/100*0.2095*((49-1.335*G91+0.02759*POTENZ(G91,2)-0.0003235*POTENZ(G91,3)+0.000001614*POTENZ(G91,4))-($J$16*(5.516*10^-1-1.759*10^-2*G91+2.253*10^-4*POTENZ(G91,2)-2.654*10^-7*POTENZ(G91,3)+5.363*10^-8*POTENZ(G91,4))))*32/22.414</f>
        <v>7.9179603075586</v>
      </c>
      <c r="N91" s="120" t="n">
        <f aca="false">M91*31.25</f>
        <v>247.436259611206</v>
      </c>
    </row>
    <row collapsed="false" customFormat="false" customHeight="false" hidden="false" ht="12.75" outlineLevel="0" r="92">
      <c r="A92" s="119" t="n">
        <v>40402</v>
      </c>
      <c r="B92" s="0" t="s">
        <v>167</v>
      </c>
      <c r="C92" s="0" t="n">
        <v>11.868</v>
      </c>
      <c r="D92" s="0" t="n">
        <v>304.1</v>
      </c>
      <c r="E92" s="0" t="n">
        <v>28.73</v>
      </c>
      <c r="F92" s="0" t="n">
        <v>2904</v>
      </c>
      <c r="G92" s="0" t="n">
        <v>17</v>
      </c>
      <c r="I92" s="120" t="n">
        <f aca="false">(-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+(WURZEL((POTENZ(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,2))-4*((TAN(E92*PI()/180))/(TAN(($B$7+($B$14*(G92-$E$7)))*PI()/180))*1/$B$16*POTENZ(($H$13+($B$15*(G92-$E$8))),2))*((TAN(E92*PI()/180))/(TAN(($B$7+($B$14*(G92-$E$7)))*PI()/180))-1))))/(2*((TAN(E92*PI()/180))/(TAN(($B$7+($B$14*(G92-$E$7)))*PI()/180))*1/$B$16*POTENZ(($H$13+($B$15*(G92-$E$8))),2)))</f>
        <v>100.37986319867</v>
      </c>
      <c r="J92" s="121" t="n">
        <f aca="false">I92*20.9/100</f>
        <v>20.9793914085221</v>
      </c>
      <c r="K92" s="82" t="n">
        <f aca="false">($B$9-EXP(52.57-6690.9/(273.15+G92)-4.681*LN(273.15+G92)))*I92/100*0.2095</f>
        <v>208.943990288559</v>
      </c>
      <c r="L92" s="82" t="n">
        <f aca="false">K92/1.33322</f>
        <v>156.721314028111</v>
      </c>
      <c r="M92" s="120" t="n">
        <f aca="false">(($B$9-EXP(52.57-6690.9/(273.15+G92)-4.681*LN(273.15+G92)))/1013)*I92/100*0.2095*((49-1.335*G92+0.02759*POTENZ(G92,2)-0.0003235*POTENZ(G92,3)+0.000001614*POTENZ(G92,4))-($J$16*(5.516*10^-1-1.759*10^-2*G92+2.253*10^-4*POTENZ(G92,2)-2.654*10^-7*POTENZ(G92,3)+5.363*10^-8*POTENZ(G92,4))))*32/22.414</f>
        <v>7.98191500188278</v>
      </c>
      <c r="N92" s="120" t="n">
        <f aca="false">M92*31.25</f>
        <v>249.434843808837</v>
      </c>
    </row>
    <row collapsed="false" customFormat="false" customHeight="false" hidden="false" ht="12.75" outlineLevel="0" r="93">
      <c r="A93" s="119" t="n">
        <v>40402</v>
      </c>
      <c r="B93" s="0" t="s">
        <v>168</v>
      </c>
      <c r="C93" s="0" t="n">
        <v>12.034</v>
      </c>
      <c r="D93" s="0" t="n">
        <v>301.125</v>
      </c>
      <c r="E93" s="0" t="n">
        <v>28.84</v>
      </c>
      <c r="F93" s="0" t="n">
        <v>2907</v>
      </c>
      <c r="G93" s="0" t="n">
        <v>17</v>
      </c>
      <c r="I93" s="120" t="n">
        <f aca="false">(-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+(WURZEL((POTENZ(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,2))-4*((TAN(E93*PI()/180))/(TAN(($B$7+($B$14*(G93-$E$7)))*PI()/180))*1/$B$16*POTENZ(($H$13+($B$15*(G93-$E$8))),2))*((TAN(E93*PI()/180))/(TAN(($B$7+($B$14*(G93-$E$7)))*PI()/180))-1))))/(2*((TAN(E93*PI()/180))/(TAN(($B$7+($B$14*(G93-$E$7)))*PI()/180))*1/$B$16*POTENZ(($H$13+($B$15*(G93-$E$8))),2)))</f>
        <v>99.3978650144987</v>
      </c>
      <c r="J93" s="121" t="n">
        <f aca="false">I93*20.9/100</f>
        <v>20.7741537880302</v>
      </c>
      <c r="K93" s="82" t="n">
        <f aca="false">($B$9-EXP(52.57-6690.9/(273.15+G93)-4.681*LN(273.15+G93)))*I93/100*0.2095</f>
        <v>206.899928735587</v>
      </c>
      <c r="L93" s="82" t="n">
        <f aca="false">K93/1.33322</f>
        <v>155.188137543381</v>
      </c>
      <c r="M93" s="120" t="n">
        <f aca="false">(($B$9-EXP(52.57-6690.9/(273.15+G93)-4.681*LN(273.15+G93)))/1013)*I93/100*0.2095*((49-1.335*G93+0.02759*POTENZ(G93,2)-0.0003235*POTENZ(G93,3)+0.000001614*POTENZ(G93,4))-($J$16*(5.516*10^-1-1.759*10^-2*G93+2.253*10^-4*POTENZ(G93,2)-2.654*10^-7*POTENZ(G93,3)+5.363*10^-8*POTENZ(G93,4))))*32/22.414</f>
        <v>7.90382936011867</v>
      </c>
      <c r="N93" s="120" t="n">
        <f aca="false">M93*31.25</f>
        <v>246.994667503708</v>
      </c>
    </row>
    <row collapsed="false" customFormat="false" customHeight="false" hidden="false" ht="12.75" outlineLevel="0" r="94">
      <c r="A94" s="119" t="n">
        <v>40402</v>
      </c>
      <c r="B94" s="0" t="s">
        <v>169</v>
      </c>
      <c r="C94" s="0" t="n">
        <v>12.201</v>
      </c>
      <c r="D94" s="0" t="n">
        <v>301.933</v>
      </c>
      <c r="E94" s="0" t="n">
        <v>28.81</v>
      </c>
      <c r="F94" s="0" t="n">
        <v>2902</v>
      </c>
      <c r="G94" s="0" t="n">
        <v>17</v>
      </c>
      <c r="I94" s="120" t="n">
        <f aca="false">(-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+(WURZEL((POTENZ(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,2))-4*((TAN(E94*PI()/180))/(TAN(($B$7+($B$14*(G94-$E$7)))*PI()/180))*1/$B$16*POTENZ(($H$13+($B$15*(G94-$E$8))),2))*((TAN(E94*PI()/180))/(TAN(($B$7+($B$14*(G94-$E$7)))*PI()/180))-1))))/(2*((TAN(E94*PI()/180))/(TAN(($B$7+($B$14*(G94-$E$7)))*PI()/180))*1/$B$16*POTENZ(($H$13+($B$15*(G94-$E$8))),2)))</f>
        <v>99.664568101293</v>
      </c>
      <c r="J94" s="121" t="n">
        <f aca="false">I94*20.9/100</f>
        <v>20.8298947331702</v>
      </c>
      <c r="K94" s="82" t="n">
        <f aca="false">($B$9-EXP(52.57-6690.9/(273.15+G94)-4.681*LN(273.15+G94)))*I94/100*0.2095</f>
        <v>207.455079992037</v>
      </c>
      <c r="L94" s="82" t="n">
        <f aca="false">K94/1.33322</f>
        <v>155.60453637962</v>
      </c>
      <c r="M94" s="120" t="n">
        <f aca="false">(($B$9-EXP(52.57-6690.9/(273.15+G94)-4.681*LN(273.15+G94)))/1013)*I94/100*0.2095*((49-1.335*G94+0.02759*POTENZ(G94,2)-0.0003235*POTENZ(G94,3)+0.000001614*POTENZ(G94,4))-($J$16*(5.516*10^-1-1.759*10^-2*G94+2.253*10^-4*POTENZ(G94,2)-2.654*10^-7*POTENZ(G94,3)+5.363*10^-8*POTENZ(G94,4))))*32/22.414</f>
        <v>7.92503681449942</v>
      </c>
      <c r="N94" s="120" t="n">
        <f aca="false">M94*31.25</f>
        <v>247.657400453107</v>
      </c>
    </row>
    <row collapsed="false" customFormat="false" customHeight="false" hidden="false" ht="12.75" outlineLevel="0" r="95">
      <c r="A95" s="119" t="n">
        <v>40402</v>
      </c>
      <c r="B95" s="0" t="s">
        <v>170</v>
      </c>
      <c r="C95" s="0" t="n">
        <v>12.368</v>
      </c>
      <c r="D95" s="0" t="n">
        <v>296.594</v>
      </c>
      <c r="E95" s="0" t="n">
        <v>29.01</v>
      </c>
      <c r="F95" s="0" t="n">
        <v>2907</v>
      </c>
      <c r="G95" s="0" t="n">
        <v>17</v>
      </c>
      <c r="I95" s="120" t="n">
        <f aca="false">(-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+(WURZEL((POTENZ(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,2))-4*((TAN(E95*PI()/180))/(TAN(($B$7+($B$14*(G95-$E$7)))*PI()/180))*1/$B$16*POTENZ(($H$13+($B$15*(G95-$E$8))),2))*((TAN(E95*PI()/180))/(TAN(($B$7+($B$14*(G95-$E$7)))*PI()/180))-1))))/(2*((TAN(E95*PI()/180))/(TAN(($B$7+($B$14*(G95-$E$7)))*PI()/180))*1/$B$16*POTENZ(($H$13+($B$15*(G95-$E$8))),2)))</f>
        <v>97.9021374395203</v>
      </c>
      <c r="J95" s="121" t="n">
        <f aca="false">I95*20.9/100</f>
        <v>20.4615467248597</v>
      </c>
      <c r="K95" s="82" t="n">
        <f aca="false">($B$9-EXP(52.57-6690.9/(273.15+G95)-4.681*LN(273.15+G95)))*I95/100*0.2095</f>
        <v>203.786522540939</v>
      </c>
      <c r="L95" s="82" t="n">
        <f aca="false">K95/1.33322</f>
        <v>152.852884400879</v>
      </c>
      <c r="M95" s="120" t="n">
        <f aca="false">(($B$9-EXP(52.57-6690.9/(273.15+G95)-4.681*LN(273.15+G95)))/1013)*I95/100*0.2095*((49-1.335*G95+0.02759*POTENZ(G95,2)-0.0003235*POTENZ(G95,3)+0.000001614*POTENZ(G95,4))-($J$16*(5.516*10^-1-1.759*10^-2*G95+2.253*10^-4*POTENZ(G95,2)-2.654*10^-7*POTENZ(G95,3)+5.363*10^-8*POTENZ(G95,4))))*32/22.414</f>
        <v>7.78489345017605</v>
      </c>
      <c r="N95" s="120" t="n">
        <f aca="false">M95*31.25</f>
        <v>243.277920318001</v>
      </c>
    </row>
    <row collapsed="false" customFormat="false" customHeight="false" hidden="false" ht="12.75" outlineLevel="0" r="96">
      <c r="A96" s="119" t="n">
        <v>40402</v>
      </c>
      <c r="B96" s="0" t="s">
        <v>171</v>
      </c>
      <c r="C96" s="0" t="n">
        <v>12.535</v>
      </c>
      <c r="D96" s="0" t="n">
        <v>302.474</v>
      </c>
      <c r="E96" s="0" t="n">
        <v>28.79</v>
      </c>
      <c r="F96" s="0" t="n">
        <v>2909</v>
      </c>
      <c r="G96" s="0" t="n">
        <v>17</v>
      </c>
      <c r="I96" s="120" t="n">
        <f aca="false">(-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+(WURZEL((POTENZ(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,2))-4*((TAN(E96*PI()/180))/(TAN(($B$7+($B$14*(G96-$E$7)))*PI()/180))*1/$B$16*POTENZ(($H$13+($B$15*(G96-$E$8))),2))*((TAN(E96*PI()/180))/(TAN(($B$7+($B$14*(G96-$E$7)))*PI()/180))-1))))/(2*((TAN(E96*PI()/180))/(TAN(($B$7+($B$14*(G96-$E$7)))*PI()/180))*1/$B$16*POTENZ(($H$13+($B$15*(G96-$E$8))),2)))</f>
        <v>99.8428333027846</v>
      </c>
      <c r="J96" s="121" t="n">
        <f aca="false">I96*20.9/100</f>
        <v>20.867152160282</v>
      </c>
      <c r="K96" s="82" t="n">
        <f aca="false">($B$9-EXP(52.57-6690.9/(273.15+G96)-4.681*LN(273.15+G96)))*I96/100*0.2095</f>
        <v>207.826144878383</v>
      </c>
      <c r="L96" s="82" t="n">
        <f aca="false">K96/1.33322</f>
        <v>155.882858701777</v>
      </c>
      <c r="M96" s="120" t="n">
        <f aca="false">(($B$9-EXP(52.57-6690.9/(273.15+G96)-4.681*LN(273.15+G96)))/1013)*I96/100*0.2095*((49-1.335*G96+0.02759*POTENZ(G96,2)-0.0003235*POTENZ(G96,3)+0.000001614*POTENZ(G96,4))-($J$16*(5.516*10^-1-1.759*10^-2*G96+2.253*10^-4*POTENZ(G96,2)-2.654*10^-7*POTENZ(G96,3)+5.363*10^-8*POTENZ(G96,4))))*32/22.414</f>
        <v>7.93921194525532</v>
      </c>
      <c r="N96" s="120" t="n">
        <f aca="false">M96*31.25</f>
        <v>248.100373289229</v>
      </c>
    </row>
    <row collapsed="false" customFormat="false" customHeight="false" hidden="false" ht="12.75" outlineLevel="0" r="97">
      <c r="A97" s="119" t="n">
        <v>40402</v>
      </c>
      <c r="B97" s="0" t="s">
        <v>172</v>
      </c>
      <c r="C97" s="0" t="n">
        <v>12.702</v>
      </c>
      <c r="D97" s="0" t="n">
        <v>300.32</v>
      </c>
      <c r="E97" s="0" t="n">
        <v>28.87</v>
      </c>
      <c r="F97" s="0" t="n">
        <v>2904</v>
      </c>
      <c r="G97" s="0" t="n">
        <v>17</v>
      </c>
      <c r="I97" s="120" t="n">
        <f aca="false">(-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+(WURZEL((POTENZ(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,2))-4*((TAN(E97*PI()/180))/(TAN(($B$7+($B$14*(G97-$E$7)))*PI()/180))*1/$B$16*POTENZ(($H$13+($B$15*(G97-$E$8))),2))*((TAN(E97*PI()/180))/(TAN(($B$7+($B$14*(G97-$E$7)))*PI()/180))-1))))/(2*((TAN(E97*PI()/180))/(TAN(($B$7+($B$14*(G97-$E$7)))*PI()/180))*1/$B$16*POTENZ(($H$13+($B$15*(G97-$E$8))),2)))</f>
        <v>99.131992547861</v>
      </c>
      <c r="J97" s="121" t="n">
        <f aca="false">I97*20.9/100</f>
        <v>20.7185864425029</v>
      </c>
      <c r="K97" s="82" t="n">
        <f aca="false">($B$9-EXP(52.57-6690.9/(273.15+G97)-4.681*LN(273.15+G97)))*I97/100*0.2095</f>
        <v>206.346506442341</v>
      </c>
      <c r="L97" s="82" t="n">
        <f aca="false">K97/1.33322</f>
        <v>154.773035539776</v>
      </c>
      <c r="M97" s="120" t="n">
        <f aca="false">(($B$9-EXP(52.57-6690.9/(273.15+G97)-4.681*LN(273.15+G97)))/1013)*I97/100*0.2095*((49-1.335*G97+0.02759*POTENZ(G97,2)-0.0003235*POTENZ(G97,3)+0.000001614*POTENZ(G97,4))-($J$16*(5.516*10^-1-1.759*10^-2*G97+2.253*10^-4*POTENZ(G97,2)-2.654*10^-7*POTENZ(G97,3)+5.363*10^-8*POTENZ(G97,4))))*32/22.414</f>
        <v>7.88268795423886</v>
      </c>
      <c r="N97" s="120" t="n">
        <f aca="false">M97*31.25</f>
        <v>246.333998569964</v>
      </c>
    </row>
    <row collapsed="false" customFormat="false" customHeight="false" hidden="false" ht="12.75" outlineLevel="0" r="98">
      <c r="A98" s="119" t="n">
        <v>40402</v>
      </c>
      <c r="B98" s="0" t="s">
        <v>173</v>
      </c>
      <c r="C98" s="0" t="n">
        <v>12.869</v>
      </c>
      <c r="D98" s="0" t="n">
        <v>301.125</v>
      </c>
      <c r="E98" s="0" t="n">
        <v>28.84</v>
      </c>
      <c r="F98" s="0" t="n">
        <v>2900</v>
      </c>
      <c r="G98" s="0" t="n">
        <v>17</v>
      </c>
      <c r="I98" s="120" t="n">
        <f aca="false">(-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+(WURZEL((POTENZ(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,2))-4*((TAN(E98*PI()/180))/(TAN(($B$7+($B$14*(G98-$E$7)))*PI()/180))*1/$B$16*POTENZ(($H$13+($B$15*(G98-$E$8))),2))*((TAN(E98*PI()/180))/(TAN(($B$7+($B$14*(G98-$E$7)))*PI()/180))-1))))/(2*((TAN(E98*PI()/180))/(TAN(($B$7+($B$14*(G98-$E$7)))*PI()/180))*1/$B$16*POTENZ(($H$13+($B$15*(G98-$E$8))),2)))</f>
        <v>99.3978650144987</v>
      </c>
      <c r="J98" s="121" t="n">
        <f aca="false">I98*20.9/100</f>
        <v>20.7741537880302</v>
      </c>
      <c r="K98" s="82" t="n">
        <f aca="false">($B$9-EXP(52.57-6690.9/(273.15+G98)-4.681*LN(273.15+G98)))*I98/100*0.2095</f>
        <v>206.899928735587</v>
      </c>
      <c r="L98" s="82" t="n">
        <f aca="false">K98/1.33322</f>
        <v>155.188137543381</v>
      </c>
      <c r="M98" s="120" t="n">
        <f aca="false">(($B$9-EXP(52.57-6690.9/(273.15+G98)-4.681*LN(273.15+G98)))/1013)*I98/100*0.2095*((49-1.335*G98+0.02759*POTENZ(G98,2)-0.0003235*POTENZ(G98,3)+0.000001614*POTENZ(G98,4))-($J$16*(5.516*10^-1-1.759*10^-2*G98+2.253*10^-4*POTENZ(G98,2)-2.654*10^-7*POTENZ(G98,3)+5.363*10^-8*POTENZ(G98,4))))*32/22.414</f>
        <v>7.90382936011867</v>
      </c>
      <c r="N98" s="120" t="n">
        <f aca="false">M98*31.25</f>
        <v>246.994667503708</v>
      </c>
    </row>
    <row collapsed="false" customFormat="false" customHeight="false" hidden="false" ht="12.75" outlineLevel="0" r="99">
      <c r="A99" s="119" t="n">
        <v>40402</v>
      </c>
      <c r="B99" s="0" t="s">
        <v>174</v>
      </c>
      <c r="C99" s="0" t="n">
        <v>13.036</v>
      </c>
      <c r="D99" s="0" t="n">
        <v>305.738</v>
      </c>
      <c r="E99" s="0" t="n">
        <v>28.67</v>
      </c>
      <c r="F99" s="0" t="n">
        <v>2898</v>
      </c>
      <c r="G99" s="0" t="n">
        <v>17</v>
      </c>
      <c r="I99" s="120" t="n">
        <f aca="false">(-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+(WURZEL((POTENZ(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,2))-4*((TAN(E99*PI()/180))/(TAN(($B$7+($B$14*(G99-$E$7)))*PI()/180))*1/$B$16*POTENZ(($H$13+($B$15*(G99-$E$8))),2))*((TAN(E99*PI()/180))/(TAN(($B$7+($B$14*(G99-$E$7)))*PI()/180))-1))))/(2*((TAN(E99*PI()/180))/(TAN(($B$7+($B$14*(G99-$E$7)))*PI()/180))*1/$B$16*POTENZ(($H$13+($B$15*(G99-$E$8))),2)))</f>
        <v>100.920266060322</v>
      </c>
      <c r="J99" s="121" t="n">
        <f aca="false">I99*20.9/100</f>
        <v>21.0923356066072</v>
      </c>
      <c r="K99" s="82" t="n">
        <f aca="false">($B$9-EXP(52.57-6690.9/(273.15+G99)-4.681*LN(273.15+G99)))*I99/100*0.2095</f>
        <v>210.06885663803</v>
      </c>
      <c r="L99" s="82" t="n">
        <f aca="false">K99/1.33322</f>
        <v>157.565035506541</v>
      </c>
      <c r="M99" s="120" t="n">
        <f aca="false">(($B$9-EXP(52.57-6690.9/(273.15+G99)-4.681*LN(273.15+G99)))/1013)*I99/100*0.2095*((49-1.335*G99+0.02759*POTENZ(G99,2)-0.0003235*POTENZ(G99,3)+0.000001614*POTENZ(G99,4))-($J$16*(5.516*10^-1-1.759*10^-2*G99+2.253*10^-4*POTENZ(G99,2)-2.654*10^-7*POTENZ(G99,3)+5.363*10^-8*POTENZ(G99,4))))*32/22.414</f>
        <v>8.02488626694556</v>
      </c>
      <c r="N99" s="120" t="n">
        <f aca="false">M99*31.25</f>
        <v>250.777695842049</v>
      </c>
    </row>
    <row collapsed="false" customFormat="false" customHeight="false" hidden="false" ht="12.75" outlineLevel="0" r="100">
      <c r="A100" s="119" t="n">
        <v>40402</v>
      </c>
      <c r="B100" s="0" t="s">
        <v>175</v>
      </c>
      <c r="C100" s="0" t="n">
        <v>13.203</v>
      </c>
      <c r="D100" s="0" t="n">
        <v>302.203</v>
      </c>
      <c r="E100" s="0" t="n">
        <v>28.8</v>
      </c>
      <c r="F100" s="0" t="n">
        <v>2902</v>
      </c>
      <c r="G100" s="0" t="n">
        <v>17</v>
      </c>
      <c r="I100" s="120" t="n">
        <f aca="false">(-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+(WURZEL((POTENZ(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,2))-4*((TAN(E100*PI()/180))/(TAN(($B$7+($B$14*(G100-$E$7)))*PI()/180))*1/$B$16*POTENZ(($H$13+($B$15*(G100-$E$8))),2))*((TAN(E100*PI()/180))/(TAN(($B$7+($B$14*(G100-$E$7)))*PI()/180))-1))))/(2*((TAN(E100*PI()/180))/(TAN(($B$7+($B$14*(G100-$E$7)))*PI()/180))*1/$B$16*POTENZ(($H$13+($B$15*(G100-$E$8))),2)))</f>
        <v>99.7536543030451</v>
      </c>
      <c r="J100" s="121" t="n">
        <f aca="false">I100*20.9/100</f>
        <v>20.8485137493364</v>
      </c>
      <c r="K100" s="82" t="n">
        <f aca="false">($B$9-EXP(52.57-6690.9/(273.15+G100)-4.681*LN(273.15+G100)))*I100/100*0.2095</f>
        <v>207.640515854177</v>
      </c>
      <c r="L100" s="82" t="n">
        <f aca="false">K100/1.33322</f>
        <v>155.743625098766</v>
      </c>
      <c r="M100" s="120" t="n">
        <f aca="false">(($B$9-EXP(52.57-6690.9/(273.15+G100)-4.681*LN(273.15+G100)))/1013)*I100/100*0.2095*((49-1.335*G100+0.02759*POTENZ(G100,2)-0.0003235*POTENZ(G100,3)+0.000001614*POTENZ(G100,4))-($J$16*(5.516*10^-1-1.759*10^-2*G100+2.253*10^-4*POTENZ(G100,2)-2.654*10^-7*POTENZ(G100,3)+5.363*10^-8*POTENZ(G100,4))))*32/22.414</f>
        <v>7.93212069036423</v>
      </c>
      <c r="N100" s="120" t="n">
        <f aca="false">M100*31.25</f>
        <v>247.878771573882</v>
      </c>
    </row>
    <row collapsed="false" customFormat="false" customHeight="false" hidden="false" ht="12.75" outlineLevel="0" r="101">
      <c r="A101" s="119" t="n">
        <v>40402</v>
      </c>
      <c r="B101" s="0" t="s">
        <v>176</v>
      </c>
      <c r="C101" s="0" t="n">
        <v>13.37</v>
      </c>
      <c r="D101" s="0" t="n">
        <v>301.602</v>
      </c>
      <c r="E101" s="0" t="n">
        <v>28.78</v>
      </c>
      <c r="F101" s="0" t="n">
        <v>2898</v>
      </c>
      <c r="G101" s="0" t="n">
        <v>17.1</v>
      </c>
      <c r="I101" s="120" t="n">
        <f aca="false">(-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+(WURZEL((POTENZ(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,2))-4*((TAN(E101*PI()/180))/(TAN(($B$7+($B$14*(G101-$E$7)))*PI()/180))*1/$B$16*POTENZ(($H$13+($B$15*(G101-$E$8))),2))*((TAN(E101*PI()/180))/(TAN(($B$7+($B$14*(G101-$E$7)))*PI()/180))-1))))/(2*((TAN(E101*PI()/180))/(TAN(($B$7+($B$14*(G101-$E$7)))*PI()/180))*1/$B$16*POTENZ(($H$13+($B$15*(G101-$E$8))),2)))</f>
        <v>99.762723445414</v>
      </c>
      <c r="J101" s="121" t="n">
        <f aca="false">I101*20.9/100</f>
        <v>20.8504092000915</v>
      </c>
      <c r="K101" s="82" t="n">
        <f aca="false">($B$9-EXP(52.57-6690.9/(273.15+G101)-4.681*LN(273.15+G101)))*I101/100*0.2095</f>
        <v>207.633601012467</v>
      </c>
      <c r="L101" s="82" t="n">
        <f aca="false">K101/1.33322</f>
        <v>155.738438526625</v>
      </c>
      <c r="M101" s="120" t="n">
        <f aca="false">(($B$9-EXP(52.57-6690.9/(273.15+G101)-4.681*LN(273.15+G101)))/1013)*I101/100*0.2095*((49-1.335*G101+0.02759*POTENZ(G101,2)-0.0003235*POTENZ(G101,3)+0.000001614*POTENZ(G101,4))-($J$16*(5.516*10^-1-1.759*10^-2*G101+2.253*10^-4*POTENZ(G101,2)-2.654*10^-7*POTENZ(G101,3)+5.363*10^-8*POTENZ(G101,4))))*32/22.414</f>
        <v>7.91773538201673</v>
      </c>
      <c r="N101" s="120" t="n">
        <f aca="false">M101*31.25</f>
        <v>247.429230688023</v>
      </c>
    </row>
    <row collapsed="false" customFormat="false" customHeight="false" hidden="false" ht="12.75" outlineLevel="0" r="102">
      <c r="A102" s="119" t="n">
        <v>40402</v>
      </c>
      <c r="B102" s="0" t="s">
        <v>177</v>
      </c>
      <c r="C102" s="0" t="n">
        <v>13.537</v>
      </c>
      <c r="D102" s="0" t="n">
        <v>298.654</v>
      </c>
      <c r="E102" s="0" t="n">
        <v>28.89</v>
      </c>
      <c r="F102" s="0" t="n">
        <v>2900</v>
      </c>
      <c r="G102" s="0" t="n">
        <v>17.1</v>
      </c>
      <c r="I102" s="120" t="n">
        <f aca="false">(-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+(WURZEL((POTENZ(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,2))-4*((TAN(E102*PI()/180))/(TAN(($B$7+($B$14*(G102-$E$7)))*PI()/180))*1/$B$16*POTENZ(($H$13+($B$15*(G102-$E$8))),2))*((TAN(E102*PI()/180))/(TAN(($B$7+($B$14*(G102-$E$7)))*PI()/180))-1))))/(2*((TAN(E102*PI()/180))/(TAN(($B$7+($B$14*(G102-$E$7)))*PI()/180))*1/$B$16*POTENZ(($H$13+($B$15*(G102-$E$8))),2)))</f>
        <v>98.7874237381807</v>
      </c>
      <c r="J102" s="121" t="n">
        <f aca="false">I102*20.9/100</f>
        <v>20.6465715612798</v>
      </c>
      <c r="K102" s="82" t="n">
        <f aca="false">($B$9-EXP(52.57-6690.9/(273.15+G102)-4.681*LN(273.15+G102)))*I102/100*0.2095</f>
        <v>205.603734712856</v>
      </c>
      <c r="L102" s="82" t="n">
        <f aca="false">K102/1.33322</f>
        <v>154.21590938694</v>
      </c>
      <c r="M102" s="120" t="n">
        <f aca="false">(($B$9-EXP(52.57-6690.9/(273.15+G102)-4.681*LN(273.15+G102)))/1013)*I102/100*0.2095*((49-1.335*G102+0.02759*POTENZ(G102,2)-0.0003235*POTENZ(G102,3)+0.000001614*POTENZ(G102,4))-($J$16*(5.516*10^-1-1.759*10^-2*G102+2.253*10^-4*POTENZ(G102,2)-2.654*10^-7*POTENZ(G102,3)+5.363*10^-8*POTENZ(G102,4))))*32/22.414</f>
        <v>7.84033006735271</v>
      </c>
      <c r="N102" s="120" t="n">
        <f aca="false">M102*31.25</f>
        <v>245.010314604772</v>
      </c>
    </row>
    <row collapsed="false" customFormat="false" customHeight="false" hidden="false" ht="12.75" outlineLevel="0" r="103">
      <c r="A103" s="119" t="n">
        <v>40402</v>
      </c>
      <c r="B103" s="0" t="s">
        <v>178</v>
      </c>
      <c r="C103" s="0" t="n">
        <v>13.704</v>
      </c>
      <c r="D103" s="0" t="n">
        <v>298.92</v>
      </c>
      <c r="E103" s="0" t="n">
        <v>28.88</v>
      </c>
      <c r="F103" s="0" t="n">
        <v>2894</v>
      </c>
      <c r="G103" s="0" t="n">
        <v>17.1</v>
      </c>
      <c r="I103" s="120" t="n">
        <f aca="false">(-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+(WURZEL((POTENZ(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,2))-4*((TAN(E103*PI()/180))/(TAN(($B$7+($B$14*(G103-$E$7)))*PI()/180))*1/$B$16*POTENZ(($H$13+($B$15*(G103-$E$8))),2))*((TAN(E103*PI()/180))/(TAN(($B$7+($B$14*(G103-$E$7)))*PI()/180))-1))))/(2*((TAN(E103*PI()/180))/(TAN(($B$7+($B$14*(G103-$E$7)))*PI()/180))*1/$B$16*POTENZ(($H$13+($B$15*(G103-$E$8))),2)))</f>
        <v>98.8756272737758</v>
      </c>
      <c r="J103" s="121" t="n">
        <f aca="false">I103*20.9/100</f>
        <v>20.6650061002191</v>
      </c>
      <c r="K103" s="82" t="n">
        <f aca="false">($B$9-EXP(52.57-6690.9/(273.15+G103)-4.681*LN(273.15+G103)))*I103/100*0.2095</f>
        <v>205.787310472269</v>
      </c>
      <c r="L103" s="82" t="n">
        <f aca="false">K103/1.33322</f>
        <v>154.353602910449</v>
      </c>
      <c r="M103" s="120" t="n">
        <f aca="false">(($B$9-EXP(52.57-6690.9/(273.15+G103)-4.681*LN(273.15+G103)))/1013)*I103/100*0.2095*((49-1.335*G103+0.02759*POTENZ(G103,2)-0.0003235*POTENZ(G103,3)+0.000001614*POTENZ(G103,4))-($J$16*(5.516*10^-1-1.759*10^-2*G103+2.253*10^-4*POTENZ(G103,2)-2.654*10^-7*POTENZ(G103,3)+5.363*10^-8*POTENZ(G103,4))))*32/22.414</f>
        <v>7.84733040004694</v>
      </c>
      <c r="N103" s="120" t="n">
        <f aca="false">M103*31.25</f>
        <v>245.229075001467</v>
      </c>
    </row>
    <row collapsed="false" customFormat="false" customHeight="false" hidden="false" ht="12.75" outlineLevel="0" r="104">
      <c r="A104" s="119" t="n">
        <v>40402</v>
      </c>
      <c r="B104" s="0" t="s">
        <v>179</v>
      </c>
      <c r="C104" s="0" t="n">
        <v>13.871</v>
      </c>
      <c r="D104" s="0" t="n">
        <v>303.496</v>
      </c>
      <c r="E104" s="0" t="n">
        <v>28.71</v>
      </c>
      <c r="F104" s="0" t="n">
        <v>2896</v>
      </c>
      <c r="G104" s="0" t="n">
        <v>17.1</v>
      </c>
      <c r="I104" s="120" t="n">
        <f aca="false">(-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+(WURZEL((POTENZ(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,2))-4*((TAN(E104*PI()/180))/(TAN(($B$7+($B$14*(G104-$E$7)))*PI()/180))*1/$B$16*POTENZ(($H$13+($B$15*(G104-$E$8))),2))*((TAN(E104*PI()/180))/(TAN(($B$7+($B$14*(G104-$E$7)))*PI()/180))-1))))/(2*((TAN(E104*PI()/180))/(TAN(($B$7+($B$14*(G104-$E$7)))*PI()/180))*1/$B$16*POTENZ(($H$13+($B$15*(G104-$E$8))),2)))</f>
        <v>100.389210864318</v>
      </c>
      <c r="J104" s="121" t="n">
        <f aca="false">I104*20.9/100</f>
        <v>20.9813450706424</v>
      </c>
      <c r="K104" s="82" t="n">
        <f aca="false">($B$9-EXP(52.57-6690.9/(273.15+G104)-4.681*LN(273.15+G104)))*I104/100*0.2095</f>
        <v>208.937493230758</v>
      </c>
      <c r="L104" s="82" t="n">
        <f aca="false">K104/1.33322</f>
        <v>156.716440820538</v>
      </c>
      <c r="M104" s="120" t="n">
        <f aca="false">(($B$9-EXP(52.57-6690.9/(273.15+G104)-4.681*LN(273.15+G104)))/1013)*I104/100*0.2095*((49-1.335*G104+0.02759*POTENZ(G104,2)-0.0003235*POTENZ(G104,3)+0.000001614*POTENZ(G104,4))-($J$16*(5.516*10^-1-1.759*10^-2*G104+2.253*10^-4*POTENZ(G104,2)-2.654*10^-7*POTENZ(G104,3)+5.363*10^-8*POTENZ(G104,4))))*32/22.414</f>
        <v>7.96745697573161</v>
      </c>
      <c r="N104" s="120" t="n">
        <f aca="false">M104*31.25</f>
        <v>248.983030491613</v>
      </c>
    </row>
    <row collapsed="false" customFormat="false" customHeight="false" hidden="false" ht="12.75" outlineLevel="0" r="105">
      <c r="A105" s="119" t="n">
        <v>40402</v>
      </c>
      <c r="B105" s="0" t="s">
        <v>180</v>
      </c>
      <c r="C105" s="0" t="n">
        <v>14.038</v>
      </c>
      <c r="D105" s="0" t="n">
        <v>298.654</v>
      </c>
      <c r="E105" s="0" t="n">
        <v>28.89</v>
      </c>
      <c r="F105" s="0" t="n">
        <v>2893</v>
      </c>
      <c r="G105" s="0" t="n">
        <v>17.1</v>
      </c>
      <c r="I105" s="120" t="n">
        <f aca="false">(-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+(WURZEL((POTENZ(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,2))-4*((TAN(E105*PI()/180))/(TAN(($B$7+($B$14*(G105-$E$7)))*PI()/180))*1/$B$16*POTENZ(($H$13+($B$15*(G105-$E$8))),2))*((TAN(E105*PI()/180))/(TAN(($B$7+($B$14*(G105-$E$7)))*PI()/180))-1))))/(2*((TAN(E105*PI()/180))/(TAN(($B$7+($B$14*(G105-$E$7)))*PI()/180))*1/$B$16*POTENZ(($H$13+($B$15*(G105-$E$8))),2)))</f>
        <v>98.7874237381807</v>
      </c>
      <c r="J105" s="121" t="n">
        <f aca="false">I105*20.9/100</f>
        <v>20.6465715612798</v>
      </c>
      <c r="K105" s="82" t="n">
        <f aca="false">($B$9-EXP(52.57-6690.9/(273.15+G105)-4.681*LN(273.15+G105)))*I105/100*0.2095</f>
        <v>205.603734712856</v>
      </c>
      <c r="L105" s="82" t="n">
        <f aca="false">K105/1.33322</f>
        <v>154.21590938694</v>
      </c>
      <c r="M105" s="120" t="n">
        <f aca="false">(($B$9-EXP(52.57-6690.9/(273.15+G105)-4.681*LN(273.15+G105)))/1013)*I105/100*0.2095*((49-1.335*G105+0.02759*POTENZ(G105,2)-0.0003235*POTENZ(G105,3)+0.000001614*POTENZ(G105,4))-($J$16*(5.516*10^-1-1.759*10^-2*G105+2.253*10^-4*POTENZ(G105,2)-2.654*10^-7*POTENZ(G105,3)+5.363*10^-8*POTENZ(G105,4))))*32/22.414</f>
        <v>7.84033006735271</v>
      </c>
      <c r="N105" s="120" t="n">
        <f aca="false">M105*31.25</f>
        <v>245.010314604772</v>
      </c>
    </row>
    <row collapsed="false" customFormat="false" customHeight="false" hidden="false" ht="12.75" outlineLevel="0" r="106">
      <c r="A106" s="119" t="n">
        <v>40402</v>
      </c>
      <c r="B106" s="0" t="s">
        <v>181</v>
      </c>
      <c r="C106" s="0" t="n">
        <v>14.204</v>
      </c>
      <c r="D106" s="0" t="n">
        <v>301.333</v>
      </c>
      <c r="E106" s="0" t="n">
        <v>28.79</v>
      </c>
      <c r="F106" s="0" t="n">
        <v>2904</v>
      </c>
      <c r="G106" s="0" t="n">
        <v>17.1</v>
      </c>
      <c r="I106" s="120" t="n">
        <f aca="false">(-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+(WURZEL((POTENZ(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,2))-4*((TAN(E106*PI()/180))/(TAN(($B$7+($B$14*(G106-$E$7)))*PI()/180))*1/$B$16*POTENZ(($H$13+($B$15*(G106-$E$8))),2))*((TAN(E106*PI()/180))/(TAN(($B$7+($B$14*(G106-$E$7)))*PI()/180))-1))))/(2*((TAN(E106*PI()/180))/(TAN(($B$7+($B$14*(G106-$E$7)))*PI()/180))*1/$B$16*POTENZ(($H$13+($B$15*(G106-$E$8))),2)))</f>
        <v>99.673597867626</v>
      </c>
      <c r="J106" s="121" t="n">
        <f aca="false">I106*20.9/100</f>
        <v>20.8317819543338</v>
      </c>
      <c r="K106" s="82" t="n">
        <f aca="false">($B$9-EXP(52.57-6690.9/(273.15+G106)-4.681*LN(273.15+G106)))*I106/100*0.2095</f>
        <v>207.448106230254</v>
      </c>
      <c r="L106" s="82" t="n">
        <f aca="false">K106/1.33322</f>
        <v>155.599305613668</v>
      </c>
      <c r="M106" s="120" t="n">
        <f aca="false">(($B$9-EXP(52.57-6690.9/(273.15+G106)-4.681*LN(273.15+G106)))/1013)*I106/100*0.2095*((49-1.335*G106+0.02759*POTENZ(G106,2)-0.0003235*POTENZ(G106,3)+0.000001614*POTENZ(G106,4))-($J$16*(5.516*10^-1-1.759*10^-2*G106+2.253*10^-4*POTENZ(G106,2)-2.654*10^-7*POTENZ(G106,3)+5.363*10^-8*POTENZ(G106,4))))*32/22.414</f>
        <v>7.91066187082614</v>
      </c>
      <c r="N106" s="120" t="n">
        <f aca="false">M106*31.25</f>
        <v>247.208183463317</v>
      </c>
    </row>
    <row collapsed="false" customFormat="false" customHeight="false" hidden="false" ht="12.75" outlineLevel="0" r="107">
      <c r="A107" s="119" t="n">
        <v>40402</v>
      </c>
      <c r="B107" s="0" t="s">
        <v>182</v>
      </c>
      <c r="C107" s="0" t="n">
        <v>14.371</v>
      </c>
      <c r="D107" s="0" t="n">
        <v>301.333</v>
      </c>
      <c r="E107" s="0" t="n">
        <v>28.79</v>
      </c>
      <c r="F107" s="0" t="n">
        <v>2894</v>
      </c>
      <c r="G107" s="0" t="n">
        <v>17.1</v>
      </c>
      <c r="I107" s="120" t="n">
        <f aca="false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WURZEL((POTENZ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TENZ(($H$13+($B$15*(G107-$E$8))),2))*((TAN(E107*PI()/180))/(TAN(($B$7+($B$14*(G107-$E$7)))*PI()/180))-1))))/(2*((TAN(E107*PI()/180))/(TAN(($B$7+($B$14*(G107-$E$7)))*PI()/180))*1/$B$16*POTENZ(($H$13+($B$15*(G107-$E$8))),2)))</f>
        <v>99.673597867626</v>
      </c>
      <c r="J107" s="121" t="n">
        <f aca="false">I107*20.9/100</f>
        <v>20.8317819543338</v>
      </c>
      <c r="K107" s="82" t="n">
        <f aca="false">($B$9-EXP(52.57-6690.9/(273.15+G107)-4.681*LN(273.15+G107)))*I107/100*0.2095</f>
        <v>207.448106230254</v>
      </c>
      <c r="L107" s="82" t="n">
        <f aca="false">K107/1.33322</f>
        <v>155.599305613668</v>
      </c>
      <c r="M107" s="120" t="n">
        <f aca="false">(($B$9-EXP(52.57-6690.9/(273.15+G107)-4.681*LN(273.15+G107)))/1013)*I107/100*0.2095*((49-1.335*G107+0.02759*POTENZ(G107,2)-0.0003235*POTENZ(G107,3)+0.000001614*POTENZ(G107,4))-($J$16*(5.516*10^-1-1.759*10^-2*G107+2.253*10^-4*POTENZ(G107,2)-2.654*10^-7*POTENZ(G107,3)+5.363*10^-8*POTENZ(G107,4))))*32/22.414</f>
        <v>7.91066187082614</v>
      </c>
      <c r="N107" s="120" t="n">
        <f aca="false">M107*31.25</f>
        <v>247.208183463317</v>
      </c>
    </row>
    <row collapsed="false" customFormat="false" customHeight="false" hidden="false" ht="12.75" outlineLevel="0" r="108">
      <c r="A108" s="119" t="n">
        <v>40402</v>
      </c>
      <c r="B108" s="0" t="s">
        <v>183</v>
      </c>
      <c r="C108" s="0" t="n">
        <v>14.538</v>
      </c>
      <c r="D108" s="0" t="n">
        <v>301.064</v>
      </c>
      <c r="E108" s="0" t="n">
        <v>28.8</v>
      </c>
      <c r="F108" s="0" t="n">
        <v>2901</v>
      </c>
      <c r="G108" s="0" t="n">
        <v>17.1</v>
      </c>
      <c r="I108" s="120" t="n">
        <f aca="false"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WURZEL((POTENZ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TENZ(($H$13+($B$15*(G108-$E$8))),2))*((TAN(E108*PI()/180))/(TAN(($B$7+($B$14*(G108-$E$7)))*PI()/180))-1))))/(2*((TAN(E108*PI()/180))/(TAN(($B$7+($B$14*(G108-$E$7)))*PI()/180))*1/$B$16*POTENZ(($H$13+($B$15*(G108-$E$8))),2)))</f>
        <v>99.5845650634114</v>
      </c>
      <c r="J108" s="121" t="n">
        <f aca="false">I108*20.9/100</f>
        <v>20.813174098253</v>
      </c>
      <c r="K108" s="82" t="n">
        <f aca="false">($B$9-EXP(52.57-6690.9/(273.15+G108)-4.681*LN(273.15+G108)))*I108/100*0.2095</f>
        <v>207.262804535304</v>
      </c>
      <c r="L108" s="82" t="n">
        <f aca="false">K108/1.33322</f>
        <v>155.460317528468</v>
      </c>
      <c r="M108" s="120" t="n">
        <f aca="false">(($B$9-EXP(52.57-6690.9/(273.15+G108)-4.681*LN(273.15+G108)))/1013)*I108/100*0.2095*((49-1.335*G108+0.02759*POTENZ(G108,2)-0.0003235*POTENZ(G108,3)+0.000001614*POTENZ(G108,4))-($J$16*(5.516*10^-1-1.759*10^-2*G108+2.253*10^-4*POTENZ(G108,2)-2.654*10^-7*POTENZ(G108,3)+5.363*10^-8*POTENZ(G108,4))))*32/22.414</f>
        <v>7.90359572267236</v>
      </c>
      <c r="N108" s="120" t="n">
        <f aca="false">M108*31.25</f>
        <v>246.987366333511</v>
      </c>
    </row>
    <row collapsed="false" customFormat="false" customHeight="false" hidden="false" ht="12.75" outlineLevel="0" r="109">
      <c r="A109" s="119" t="n">
        <v>40402</v>
      </c>
      <c r="B109" s="0" t="s">
        <v>184</v>
      </c>
      <c r="C109" s="0" t="n">
        <v>14.705</v>
      </c>
      <c r="D109" s="0" t="n">
        <v>301.872</v>
      </c>
      <c r="E109" s="0" t="n">
        <v>28.77</v>
      </c>
      <c r="F109" s="0" t="n">
        <v>2893</v>
      </c>
      <c r="G109" s="0" t="n">
        <v>17.1</v>
      </c>
      <c r="I109" s="120" t="n">
        <f aca="false"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WURZEL((POTENZ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TENZ(($H$13+($B$15*(G109-$E$8))),2))*((TAN(E109*PI()/180))/(TAN(($B$7+($B$14*(G109-$E$7)))*PI()/180))-1))))/(2*((TAN(E109*PI()/180))/(TAN(($B$7+($B$14*(G109-$E$7)))*PI()/180))*1/$B$16*POTENZ(($H$13+($B$15*(G109-$E$8))),2)))</f>
        <v>99.8519419240271</v>
      </c>
      <c r="J109" s="121" t="n">
        <f aca="false">I109*20.9/100</f>
        <v>20.8690558621217</v>
      </c>
      <c r="K109" s="82" t="n">
        <f aca="false">($B$9-EXP(52.57-6690.9/(273.15+G109)-4.681*LN(273.15+G109)))*I109/100*0.2095</f>
        <v>207.819289146787</v>
      </c>
      <c r="L109" s="82" t="n">
        <f aca="false">K109/1.33322</f>
        <v>155.87771646599</v>
      </c>
      <c r="M109" s="120" t="n">
        <f aca="false">(($B$9-EXP(52.57-6690.9/(273.15+G109)-4.681*LN(273.15+G109)))/1013)*I109/100*0.2095*((49-1.335*G109+0.02759*POTENZ(G109,2)-0.0003235*POTENZ(G109,3)+0.000001614*POTENZ(G109,4))-($J$16*(5.516*10^-1-1.759*10^-2*G109+2.253*10^-4*POTENZ(G109,2)-2.654*10^-7*POTENZ(G109,3)+5.363*10^-8*POTENZ(G109,4))))*32/22.414</f>
        <v>7.92481626634354</v>
      </c>
      <c r="N109" s="120" t="n">
        <f aca="false">M109*31.25</f>
        <v>247.650508323236</v>
      </c>
    </row>
    <row collapsed="false" customFormat="false" customHeight="false" hidden="false" ht="12.75" outlineLevel="0" r="110">
      <c r="A110" s="119" t="n">
        <v>40402</v>
      </c>
      <c r="B110" s="0" t="s">
        <v>185</v>
      </c>
      <c r="C110" s="0" t="n">
        <v>14.872</v>
      </c>
      <c r="D110" s="0" t="n">
        <v>304.585</v>
      </c>
      <c r="E110" s="0" t="n">
        <v>28.67</v>
      </c>
      <c r="F110" s="0" t="n">
        <v>2897</v>
      </c>
      <c r="G110" s="0" t="n">
        <v>17.1</v>
      </c>
      <c r="I110" s="120" t="n">
        <f aca="false"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WURZEL((POTENZ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TENZ(($H$13+($B$15*(G110-$E$8))),2))*((TAN(E110*PI()/180))/(TAN(($B$7+($B$14*(G110-$E$7)))*PI()/180))-1))))/(2*((TAN(E110*PI()/180))/(TAN(($B$7+($B$14*(G110-$E$7)))*PI()/180))*1/$B$16*POTENZ(($H$13+($B$15*(G110-$E$8))),2)))</f>
        <v>100.749264394062</v>
      </c>
      <c r="J110" s="121" t="n">
        <f aca="false">I110*20.9/100</f>
        <v>21.0565962583589</v>
      </c>
      <c r="K110" s="82" t="n">
        <f aca="false">($B$9-EXP(52.57-6690.9/(273.15+G110)-4.681*LN(273.15+G110)))*I110/100*0.2095</f>
        <v>209.686863419904</v>
      </c>
      <c r="L110" s="82" t="n">
        <f aca="false">K110/1.33322</f>
        <v>157.278516238808</v>
      </c>
      <c r="M110" s="120" t="n">
        <f aca="false">(($B$9-EXP(52.57-6690.9/(273.15+G110)-4.681*LN(273.15+G110)))/1013)*I110/100*0.2095*((49-1.335*G110+0.02759*POTENZ(G110,2)-0.0003235*POTENZ(G110,3)+0.000001614*POTENZ(G110,4))-($J$16*(5.516*10^-1-1.759*10^-2*G110+2.253*10^-4*POTENZ(G110,2)-2.654*10^-7*POTENZ(G110,3)+5.363*10^-8*POTENZ(G110,4))))*32/22.414</f>
        <v>7.99603286533666</v>
      </c>
      <c r="N110" s="120" t="n">
        <f aca="false">M110*31.25</f>
        <v>249.876027041771</v>
      </c>
    </row>
    <row collapsed="false" customFormat="false" customHeight="false" hidden="false" ht="12.75" outlineLevel="0" r="111">
      <c r="A111" s="119" t="n">
        <v>40402</v>
      </c>
      <c r="B111" s="0" t="s">
        <v>186</v>
      </c>
      <c r="C111" s="0" t="n">
        <v>15.039</v>
      </c>
      <c r="D111" s="0" t="n">
        <v>299.99</v>
      </c>
      <c r="E111" s="0" t="n">
        <v>28.84</v>
      </c>
      <c r="F111" s="0" t="n">
        <v>2895</v>
      </c>
      <c r="G111" s="0" t="n">
        <v>17.1</v>
      </c>
      <c r="I111" s="120" t="n">
        <f aca="false">(-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+(WURZEL((POTENZ(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,2))-4*((TAN(E111*PI()/180))/(TAN(($B$7+($B$14*(G111-$E$7)))*PI()/180))*1/$B$16*POTENZ(($H$13+($B$15*(G111-$E$8))),2))*((TAN(E111*PI()/180))/(TAN(($B$7+($B$14*(G111-$E$7)))*PI()/180))-1))))/(2*((TAN(E111*PI()/180))/(TAN(($B$7+($B$14*(G111-$E$7)))*PI()/180))*1/$B$16*POTENZ(($H$13+($B$15*(G111-$E$8))),2)))</f>
        <v>99.2293590442264</v>
      </c>
      <c r="J111" s="121" t="n">
        <f aca="false">I111*20.9/100</f>
        <v>20.7389360402433</v>
      </c>
      <c r="K111" s="82" t="n">
        <f aca="false">($B$9-EXP(52.57-6690.9/(273.15+G111)-4.681*LN(273.15+G111)))*I111/100*0.2095</f>
        <v>206.523523345721</v>
      </c>
      <c r="L111" s="82" t="n">
        <f aca="false">K111/1.33322</f>
        <v>154.905809503099</v>
      </c>
      <c r="M111" s="120" t="n">
        <f aca="false">(($B$9-EXP(52.57-6690.9/(273.15+G111)-4.681*LN(273.15+G111)))/1013)*I111/100*0.2095*((49-1.335*G111+0.02759*POTENZ(G111,2)-0.0003235*POTENZ(G111,3)+0.000001614*POTENZ(G111,4))-($J$16*(5.516*10^-1-1.759*10^-2*G111+2.253*10^-4*POTENZ(G111,2)-2.654*10^-7*POTENZ(G111,3)+5.363*10^-8*POTENZ(G111,4))))*32/22.414</f>
        <v>7.87540455899041</v>
      </c>
      <c r="N111" s="120" t="n">
        <f aca="false">M111*31.25</f>
        <v>246.10639246845</v>
      </c>
    </row>
    <row collapsed="false" customFormat="false" customHeight="false" hidden="false" ht="12.75" outlineLevel="0" r="112">
      <c r="A112" s="119" t="n">
        <v>40402</v>
      </c>
      <c r="B112" s="0" t="s">
        <v>187</v>
      </c>
      <c r="C112" s="0" t="n">
        <v>15.206</v>
      </c>
      <c r="D112" s="0" t="n">
        <v>302.683</v>
      </c>
      <c r="E112" s="0" t="n">
        <v>28.74</v>
      </c>
      <c r="F112" s="0" t="n">
        <v>2893</v>
      </c>
      <c r="G112" s="0" t="n">
        <v>17.1</v>
      </c>
      <c r="I112" s="120" t="n">
        <f aca="false">(-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+(WURZEL((POTENZ(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,2))-4*((TAN(E112*PI()/180))/(TAN(($B$7+($B$14*(G112-$E$7)))*PI()/180))*1/$B$16*POTENZ(($H$13+($B$15*(G112-$E$8))),2))*((TAN(E112*PI()/180))/(TAN(($B$7+($B$14*(G112-$E$7)))*PI()/180))-1))))/(2*((TAN(E112*PI()/180))/(TAN(($B$7+($B$14*(G112-$E$7)))*PI()/180))*1/$B$16*POTENZ(($H$13+($B$15*(G112-$E$8))),2)))</f>
        <v>100.120156040329</v>
      </c>
      <c r="J112" s="121" t="n">
        <f aca="false">I112*20.9/100</f>
        <v>20.9251126124288</v>
      </c>
      <c r="K112" s="82" t="n">
        <f aca="false">($B$9-EXP(52.57-6690.9/(273.15+G112)-4.681*LN(273.15+G112)))*I112/100*0.2095</f>
        <v>208.377516317085</v>
      </c>
      <c r="L112" s="82" t="n">
        <f aca="false">K112/1.33322</f>
        <v>156.296422433721</v>
      </c>
      <c r="M112" s="120" t="n">
        <f aca="false">(($B$9-EXP(52.57-6690.9/(273.15+G112)-4.681*LN(273.15+G112)))/1013)*I112/100*0.2095*((49-1.335*G112+0.02759*POTENZ(G112,2)-0.0003235*POTENZ(G112,3)+0.000001614*POTENZ(G112,4))-($J$16*(5.516*10^-1-1.759*10^-2*G112+2.253*10^-4*POTENZ(G112,2)-2.654*10^-7*POTENZ(G112,3)+5.363*10^-8*POTENZ(G112,4))))*32/22.414</f>
        <v>7.94610325937318</v>
      </c>
      <c r="N112" s="120" t="n">
        <f aca="false">M112*31.25</f>
        <v>248.315726855412</v>
      </c>
    </row>
    <row collapsed="false" customFormat="false" customHeight="false" hidden="false" ht="12.75" outlineLevel="0" r="113">
      <c r="A113" s="119" t="n">
        <v>40402</v>
      </c>
      <c r="B113" s="0" t="s">
        <v>188</v>
      </c>
      <c r="C113" s="0" t="n">
        <v>15.373</v>
      </c>
      <c r="D113" s="0" t="n">
        <v>297.59</v>
      </c>
      <c r="E113" s="0" t="n">
        <v>28.93</v>
      </c>
      <c r="F113" s="0" t="n">
        <v>2893</v>
      </c>
      <c r="G113" s="0" t="n">
        <v>17.1</v>
      </c>
      <c r="I113" s="120" t="n">
        <f aca="false">(-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+(WURZEL((POTENZ(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,2))-4*((TAN(E113*PI()/180))/(TAN(($B$7+($B$14*(G113-$E$7)))*PI()/180))*1/$B$16*POTENZ(($H$13+($B$15*(G113-$E$8))),2))*((TAN(E113*PI()/180))/(TAN(($B$7+($B$14*(G113-$E$7)))*PI()/180))-1))))/(2*((TAN(E113*PI()/180))/(TAN(($B$7+($B$14*(G113-$E$7)))*PI()/180))*1/$B$16*POTENZ(($H$13+($B$15*(G113-$E$8))),2)))</f>
        <v>98.4355234656649</v>
      </c>
      <c r="J113" s="121" t="n">
        <f aca="false">I113*20.9/100</f>
        <v>20.573024404324</v>
      </c>
      <c r="K113" s="82" t="n">
        <f aca="false">($B$9-EXP(52.57-6690.9/(273.15+G113)-4.681*LN(273.15+G113)))*I113/100*0.2095</f>
        <v>204.871333689144</v>
      </c>
      <c r="L113" s="82" t="n">
        <f aca="false">K113/1.33322</f>
        <v>153.666561924621</v>
      </c>
      <c r="M113" s="120" t="n">
        <f aca="false">(($B$9-EXP(52.57-6690.9/(273.15+G113)-4.681*LN(273.15+G113)))/1013)*I113/100*0.2095*((49-1.335*G113+0.02759*POTENZ(G113,2)-0.0003235*POTENZ(G113,3)+0.000001614*POTENZ(G113,4))-($J$16*(5.516*10^-1-1.759*10^-2*G113+2.253*10^-4*POTENZ(G113,2)-2.654*10^-7*POTENZ(G113,3)+5.363*10^-8*POTENZ(G113,4))))*32/22.414</f>
        <v>7.81240126646984</v>
      </c>
      <c r="N113" s="120" t="n">
        <f aca="false">M113*31.25</f>
        <v>244.137539577182</v>
      </c>
    </row>
    <row collapsed="false" customFormat="false" customHeight="false" hidden="false" ht="12.75" outlineLevel="0" r="114">
      <c r="A114" s="119" t="n">
        <v>40402</v>
      </c>
      <c r="B114" s="0" t="s">
        <v>189</v>
      </c>
      <c r="C114" s="0" t="n">
        <v>15.54</v>
      </c>
      <c r="D114" s="0" t="n">
        <v>300.526</v>
      </c>
      <c r="E114" s="0" t="n">
        <v>28.82</v>
      </c>
      <c r="F114" s="0" t="n">
        <v>2895</v>
      </c>
      <c r="G114" s="0" t="n">
        <v>17.1</v>
      </c>
      <c r="I114" s="120" t="n">
        <f aca="false">(-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+(WURZEL((POTENZ(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,2))-4*((TAN(E114*PI()/180))/(TAN(($B$7+($B$14*(G114-$E$7)))*PI()/180))*1/$B$16*POTENZ(($H$13+($B$15*(G114-$E$8))),2))*((TAN(E114*PI()/180))/(TAN(($B$7+($B$14*(G114-$E$7)))*PI()/180))-1))))/(2*((TAN(E114*PI()/180))/(TAN(($B$7+($B$14*(G114-$E$7)))*PI()/180))*1/$B$16*POTENZ(($H$13+($B$15*(G114-$E$8))),2)))</f>
        <v>99.4067772676929</v>
      </c>
      <c r="J114" s="121" t="n">
        <f aca="false">I114*20.9/100</f>
        <v>20.7760164489478</v>
      </c>
      <c r="K114" s="82" t="n">
        <f aca="false">($B$9-EXP(52.57-6690.9/(273.15+G114)-4.681*LN(273.15+G114)))*I114/100*0.2095</f>
        <v>206.892779349882</v>
      </c>
      <c r="L114" s="82" t="n">
        <f aca="false">K114/1.33322</f>
        <v>155.18277504829</v>
      </c>
      <c r="M114" s="120" t="n">
        <f aca="false">(($B$9-EXP(52.57-6690.9/(273.15+G114)-4.681*LN(273.15+G114)))/1013)*I114/100*0.2095*((49-1.335*G114+0.02759*POTENZ(G114,2)-0.0003235*POTENZ(G114,3)+0.000001614*POTENZ(G114,4))-($J$16*(5.516*10^-1-1.759*10^-2*G114+2.253*10^-4*POTENZ(G114,2)-2.654*10^-7*POTENZ(G114,3)+5.363*10^-8*POTENZ(G114,4))))*32/22.414</f>
        <v>7.8894854751567</v>
      </c>
      <c r="N114" s="120" t="n">
        <f aca="false">M114*31.25</f>
        <v>246.546421098647</v>
      </c>
    </row>
    <row collapsed="false" customFormat="false" customHeight="false" hidden="false" ht="12.75" outlineLevel="0" r="115">
      <c r="A115" s="119" t="n">
        <v>40402</v>
      </c>
      <c r="B115" s="0" t="s">
        <v>190</v>
      </c>
      <c r="C115" s="0" t="n">
        <v>15.707</v>
      </c>
      <c r="D115" s="0" t="n">
        <v>299.455</v>
      </c>
      <c r="E115" s="0" t="n">
        <v>28.86</v>
      </c>
      <c r="F115" s="0" t="n">
        <v>2897</v>
      </c>
      <c r="G115" s="0" t="n">
        <v>17.1</v>
      </c>
      <c r="I115" s="120" t="n">
        <f aca="false">(-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+(WURZEL((POTENZ(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,2))-4*((TAN(E115*PI()/180))/(TAN(($B$7+($B$14*(G115-$E$7)))*PI()/180))*1/$B$16*POTENZ(($H$13+($B$15*(G115-$E$8))),2))*((TAN(E115*PI()/180))/(TAN(($B$7+($B$14*(G115-$E$7)))*PI()/180))-1))))/(2*((TAN(E115*PI()/180))/(TAN(($B$7+($B$14*(G115-$E$7)))*PI()/180))*1/$B$16*POTENZ(($H$13+($B$15*(G115-$E$8))),2)))</f>
        <v>99.0523093821527</v>
      </c>
      <c r="J115" s="121" t="n">
        <f aca="false">I115*20.9/100</f>
        <v>20.7019326608699</v>
      </c>
      <c r="K115" s="82" t="n">
        <f aca="false">($B$9-EXP(52.57-6690.9/(273.15+G115)-4.681*LN(273.15+G115)))*I115/100*0.2095</f>
        <v>206.155034418948</v>
      </c>
      <c r="L115" s="82" t="n">
        <f aca="false">K115/1.33322</f>
        <v>154.629419314853</v>
      </c>
      <c r="M115" s="120" t="n">
        <f aca="false">(($B$9-EXP(52.57-6690.9/(273.15+G115)-4.681*LN(273.15+G115)))/1013)*I115/100*0.2095*((49-1.335*G115+0.02759*POTENZ(G115,2)-0.0003235*POTENZ(G115,3)+0.000001614*POTENZ(G115,4))-($J$16*(5.516*10^-1-1.759*10^-2*G115+2.253*10^-4*POTENZ(G115,2)-2.654*10^-7*POTENZ(G115,3)+5.363*10^-8*POTENZ(G115,4))))*32/22.414</f>
        <v>7.86135289394598</v>
      </c>
      <c r="N115" s="120" t="n">
        <f aca="false">M115*31.25</f>
        <v>245.667277935812</v>
      </c>
    </row>
    <row collapsed="false" customFormat="false" customHeight="false" hidden="false" ht="12.75" outlineLevel="0" r="116">
      <c r="A116" s="119" t="n">
        <v>40402</v>
      </c>
      <c r="B116" s="0" t="s">
        <v>191</v>
      </c>
      <c r="C116" s="0" t="n">
        <v>15.873</v>
      </c>
      <c r="D116" s="0" t="n">
        <v>299.99</v>
      </c>
      <c r="E116" s="0" t="n">
        <v>28.84</v>
      </c>
      <c r="F116" s="0" t="n">
        <v>2897</v>
      </c>
      <c r="G116" s="0" t="n">
        <v>17.1</v>
      </c>
      <c r="I116" s="120" t="n">
        <f aca="false">(-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+(WURZEL((POTENZ(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,2))-4*((TAN(E116*PI()/180))/(TAN(($B$7+($B$14*(G116-$E$7)))*PI()/180))*1/$B$16*POTENZ(($H$13+($B$15*(G116-$E$8))),2))*((TAN(E116*PI()/180))/(TAN(($B$7+($B$14*(G116-$E$7)))*PI()/180))-1))))/(2*((TAN(E116*PI()/180))/(TAN(($B$7+($B$14*(G116-$E$7)))*PI()/180))*1/$B$16*POTENZ(($H$13+($B$15*(G116-$E$8))),2)))</f>
        <v>99.2293590442264</v>
      </c>
      <c r="J116" s="121" t="n">
        <f aca="false">I116*20.9/100</f>
        <v>20.7389360402433</v>
      </c>
      <c r="K116" s="82" t="n">
        <f aca="false">($B$9-EXP(52.57-6690.9/(273.15+G116)-4.681*LN(273.15+G116)))*I116/100*0.2095</f>
        <v>206.523523345721</v>
      </c>
      <c r="L116" s="82" t="n">
        <f aca="false">K116/1.33322</f>
        <v>154.905809503099</v>
      </c>
      <c r="M116" s="120" t="n">
        <f aca="false">(($B$9-EXP(52.57-6690.9/(273.15+G116)-4.681*LN(273.15+G116)))/1013)*I116/100*0.2095*((49-1.335*G116+0.02759*POTENZ(G116,2)-0.0003235*POTENZ(G116,3)+0.000001614*POTENZ(G116,4))-($J$16*(5.516*10^-1-1.759*10^-2*G116+2.253*10^-4*POTENZ(G116,2)-2.654*10^-7*POTENZ(G116,3)+5.363*10^-8*POTENZ(G116,4))))*32/22.414</f>
        <v>7.87540455899041</v>
      </c>
      <c r="N116" s="120" t="n">
        <f aca="false">M116*31.25</f>
        <v>246.10639246845</v>
      </c>
    </row>
    <row collapsed="false" customFormat="false" customHeight="false" hidden="false" ht="12.75" outlineLevel="0" r="117">
      <c r="A117" s="119" t="n">
        <v>40402</v>
      </c>
      <c r="B117" s="0" t="s">
        <v>192</v>
      </c>
      <c r="C117" s="0" t="n">
        <v>16.04</v>
      </c>
      <c r="D117" s="0" t="n">
        <v>299.187</v>
      </c>
      <c r="E117" s="0" t="n">
        <v>28.87</v>
      </c>
      <c r="F117" s="0" t="n">
        <v>2897</v>
      </c>
      <c r="G117" s="0" t="n">
        <v>17.1</v>
      </c>
      <c r="I117" s="120" t="n">
        <f aca="false">(-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+(WURZEL((POTENZ(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,2))-4*((TAN(E117*PI()/180))/(TAN(($B$7+($B$14*(G117-$E$7)))*PI()/180))*1/$B$16*POTENZ(($H$13+($B$15*(G117-$E$8))),2))*((TAN(E117*PI()/180))/(TAN(($B$7+($B$14*(G117-$E$7)))*PI()/180))-1))))/(2*((TAN(E117*PI()/180))/(TAN(($B$7+($B$14*(G117-$E$7)))*PI()/180))*1/$B$16*POTENZ(($H$13+($B$15*(G117-$E$8))),2)))</f>
        <v>98.9639224466099</v>
      </c>
      <c r="J117" s="121" t="n">
        <f aca="false">I117*20.9/100</f>
        <v>20.6834597913415</v>
      </c>
      <c r="K117" s="82" t="n">
        <f aca="false">($B$9-EXP(52.57-6690.9/(273.15+G117)-4.681*LN(273.15+G117)))*I117/100*0.2095</f>
        <v>205.971076953921</v>
      </c>
      <c r="L117" s="82" t="n">
        <f aca="false">K117/1.33322</f>
        <v>154.491439487797</v>
      </c>
      <c r="M117" s="120" t="n">
        <f aca="false">(($B$9-EXP(52.57-6690.9/(273.15+G117)-4.681*LN(273.15+G117)))/1013)*I117/100*0.2095*((49-1.335*G117+0.02759*POTENZ(G117,2)-0.0003235*POTENZ(G117,3)+0.000001614*POTENZ(G117,4))-($J$16*(5.516*10^-1-1.759*10^-2*G117+2.253*10^-4*POTENZ(G117,2)-2.654*10^-7*POTENZ(G117,3)+5.363*10^-8*POTENZ(G117,4))))*32/22.414</f>
        <v>7.85433800559204</v>
      </c>
      <c r="N117" s="120" t="n">
        <f aca="false">M117*31.25</f>
        <v>245.448062674751</v>
      </c>
    </row>
    <row collapsed="false" customFormat="false" customHeight="false" hidden="false" ht="12.75" outlineLevel="0" r="118">
      <c r="A118" s="119" t="n">
        <v>40402</v>
      </c>
      <c r="B118" s="0" t="s">
        <v>193</v>
      </c>
      <c r="C118" s="0" t="n">
        <v>16.207</v>
      </c>
      <c r="D118" s="0" t="n">
        <v>301.064</v>
      </c>
      <c r="E118" s="0" t="n">
        <v>28.8</v>
      </c>
      <c r="F118" s="0" t="n">
        <v>2892</v>
      </c>
      <c r="G118" s="0" t="n">
        <v>17.1</v>
      </c>
      <c r="I118" s="120" t="n">
        <f aca="false">(-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+(WURZEL((POTENZ(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,2))-4*((TAN(E118*PI()/180))/(TAN(($B$7+($B$14*(G118-$E$7)))*PI()/180))*1/$B$16*POTENZ(($H$13+($B$15*(G118-$E$8))),2))*((TAN(E118*PI()/180))/(TAN(($B$7+($B$14*(G118-$E$7)))*PI()/180))-1))))/(2*((TAN(E118*PI()/180))/(TAN(($B$7+($B$14*(G118-$E$7)))*PI()/180))*1/$B$16*POTENZ(($H$13+($B$15*(G118-$E$8))),2)))</f>
        <v>99.5845650634114</v>
      </c>
      <c r="J118" s="121" t="n">
        <f aca="false">I118*20.9/100</f>
        <v>20.813174098253</v>
      </c>
      <c r="K118" s="82" t="n">
        <f aca="false">($B$9-EXP(52.57-6690.9/(273.15+G118)-4.681*LN(273.15+G118)))*I118/100*0.2095</f>
        <v>207.262804535304</v>
      </c>
      <c r="L118" s="82" t="n">
        <f aca="false">K118/1.33322</f>
        <v>155.460317528468</v>
      </c>
      <c r="M118" s="120" t="n">
        <f aca="false">(($B$9-EXP(52.57-6690.9/(273.15+G118)-4.681*LN(273.15+G118)))/1013)*I118/100*0.2095*((49-1.335*G118+0.02759*POTENZ(G118,2)-0.0003235*POTENZ(G118,3)+0.000001614*POTENZ(G118,4))-($J$16*(5.516*10^-1-1.759*10^-2*G118+2.253*10^-4*POTENZ(G118,2)-2.654*10^-7*POTENZ(G118,3)+5.363*10^-8*POTENZ(G118,4))))*32/22.414</f>
        <v>7.90359572267236</v>
      </c>
      <c r="N118" s="120" t="n">
        <f aca="false">M118*31.25</f>
        <v>246.987366333511</v>
      </c>
    </row>
    <row collapsed="false" customFormat="false" customHeight="false" hidden="false" ht="12.75" outlineLevel="0" r="119">
      <c r="A119" s="119" t="n">
        <v>40402</v>
      </c>
      <c r="B119" s="0" t="s">
        <v>194</v>
      </c>
      <c r="C119" s="0" t="n">
        <v>16.374</v>
      </c>
      <c r="D119" s="0" t="n">
        <v>299.187</v>
      </c>
      <c r="E119" s="0" t="n">
        <v>28.87</v>
      </c>
      <c r="F119" s="0" t="n">
        <v>2894</v>
      </c>
      <c r="G119" s="0" t="n">
        <v>17.1</v>
      </c>
      <c r="I119" s="120" t="n">
        <f aca="false">(-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+(WURZEL((POTENZ(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,2))-4*((TAN(E119*PI()/180))/(TAN(($B$7+($B$14*(G119-$E$7)))*PI()/180))*1/$B$16*POTENZ(($H$13+($B$15*(G119-$E$8))),2))*((TAN(E119*PI()/180))/(TAN(($B$7+($B$14*(G119-$E$7)))*PI()/180))-1))))/(2*((TAN(E119*PI()/180))/(TAN(($B$7+($B$14*(G119-$E$7)))*PI()/180))*1/$B$16*POTENZ(($H$13+($B$15*(G119-$E$8))),2)))</f>
        <v>98.9639224466099</v>
      </c>
      <c r="J119" s="121" t="n">
        <f aca="false">I119*20.9/100</f>
        <v>20.6834597913415</v>
      </c>
      <c r="K119" s="82" t="n">
        <f aca="false">($B$9-EXP(52.57-6690.9/(273.15+G119)-4.681*LN(273.15+G119)))*I119/100*0.2095</f>
        <v>205.971076953921</v>
      </c>
      <c r="L119" s="82" t="n">
        <f aca="false">K119/1.33322</f>
        <v>154.491439487797</v>
      </c>
      <c r="M119" s="120" t="n">
        <f aca="false">(($B$9-EXP(52.57-6690.9/(273.15+G119)-4.681*LN(273.15+G119)))/1013)*I119/100*0.2095*((49-1.335*G119+0.02759*POTENZ(G119,2)-0.0003235*POTENZ(G119,3)+0.000001614*POTENZ(G119,4))-($J$16*(5.516*10^-1-1.759*10^-2*G119+2.253*10^-4*POTENZ(G119,2)-2.654*10^-7*POTENZ(G119,3)+5.363*10^-8*POTENZ(G119,4))))*32/22.414</f>
        <v>7.85433800559204</v>
      </c>
      <c r="N119" s="120" t="n">
        <f aca="false">M119*31.25</f>
        <v>245.448062674751</v>
      </c>
    </row>
    <row collapsed="false" customFormat="false" customHeight="false" hidden="false" ht="12.75" outlineLevel="0" r="120">
      <c r="A120" s="119" t="n">
        <v>40402</v>
      </c>
      <c r="B120" s="0" t="s">
        <v>195</v>
      </c>
      <c r="C120" s="0" t="n">
        <v>16.541</v>
      </c>
      <c r="D120" s="0" t="n">
        <v>304.04</v>
      </c>
      <c r="E120" s="0" t="n">
        <v>28.69</v>
      </c>
      <c r="F120" s="0" t="n">
        <v>2897</v>
      </c>
      <c r="G120" s="0" t="n">
        <v>17.1</v>
      </c>
      <c r="I120" s="120" t="n">
        <f aca="false">(-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+(WURZEL((POTENZ(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,2))-4*((TAN(E120*PI()/180))/(TAN(($B$7+($B$14*(G120-$E$7)))*PI()/180))*1/$B$16*POTENZ(($H$13+($B$15*(G120-$E$8))),2))*((TAN(E120*PI()/180))/(TAN(($B$7+($B$14*(G120-$E$7)))*PI()/180))-1))))/(2*((TAN(E120*PI()/180))/(TAN(($B$7+($B$14*(G120-$E$7)))*PI()/180))*1/$B$16*POTENZ(($H$13+($B$15*(G120-$E$8))),2)))</f>
        <v>100.569049518861</v>
      </c>
      <c r="J120" s="121" t="n">
        <f aca="false">I120*20.9/100</f>
        <v>21.018931349442</v>
      </c>
      <c r="K120" s="82" t="n">
        <f aca="false">($B$9-EXP(52.57-6690.9/(273.15+G120)-4.681*LN(273.15+G120)))*I120/100*0.2095</f>
        <v>209.311786816123</v>
      </c>
      <c r="L120" s="82" t="n">
        <f aca="false">K120/1.33322</f>
        <v>156.997184872806</v>
      </c>
      <c r="M120" s="120" t="n">
        <f aca="false">(($B$9-EXP(52.57-6690.9/(273.15+G120)-4.681*LN(273.15+G120)))/1013)*I120/100*0.2095*((49-1.335*G120+0.02759*POTENZ(G120,2)-0.0003235*POTENZ(G120,3)+0.000001614*POTENZ(G120,4))-($J$16*(5.516*10^-1-1.759*10^-2*G120+2.253*10^-4*POTENZ(G120,2)-2.654*10^-7*POTENZ(G120,3)+5.363*10^-8*POTENZ(G120,4))))*32/22.414</f>
        <v>7.98172999103189</v>
      </c>
      <c r="N120" s="120" t="n">
        <f aca="false">M120*31.25</f>
        <v>249.429062219747</v>
      </c>
    </row>
    <row collapsed="false" customFormat="false" customHeight="false" hidden="false" ht="12.75" outlineLevel="0" r="121">
      <c r="A121" s="119" t="n">
        <v>40402</v>
      </c>
      <c r="B121" s="0" t="s">
        <v>196</v>
      </c>
      <c r="C121" s="0" t="n">
        <v>16.708</v>
      </c>
      <c r="D121" s="0" t="n">
        <v>302.954</v>
      </c>
      <c r="E121" s="0" t="n">
        <v>28.73</v>
      </c>
      <c r="F121" s="0" t="n">
        <v>2895</v>
      </c>
      <c r="G121" s="0" t="n">
        <v>17.1</v>
      </c>
      <c r="I121" s="120" t="n">
        <f aca="false">(-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+(WURZEL((POTENZ(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,2))-4*((TAN(E121*PI()/180))/(TAN(($B$7+($B$14*(G121-$E$7)))*PI()/180))*1/$B$16*POTENZ(($H$13+($B$15*(G121-$E$8))),2))*((TAN(E121*PI()/180))/(TAN(($B$7+($B$14*(G121-$E$7)))*PI()/180))-1))))/(2*((TAN(E121*PI()/180))/(TAN(($B$7+($B$14*(G121-$E$7)))*PI()/180))*1/$B$16*POTENZ(($H$13+($B$15*(G121-$E$8))),2)))</f>
        <v>100.209747398756</v>
      </c>
      <c r="J121" s="121" t="n">
        <f aca="false">I121*20.9/100</f>
        <v>20.9438372063401</v>
      </c>
      <c r="K121" s="82" t="n">
        <f aca="false">($B$9-EXP(52.57-6690.9/(273.15+G121)-4.681*LN(273.15+G121)))*I121/100*0.2095</f>
        <v>208.563980516612</v>
      </c>
      <c r="L121" s="82" t="n">
        <f aca="false">K121/1.33322</f>
        <v>156.436282471469</v>
      </c>
      <c r="M121" s="120" t="n">
        <f aca="false">(($B$9-EXP(52.57-6690.9/(273.15+G121)-4.681*LN(273.15+G121)))/1013)*I121/100*0.2095*((49-1.335*G121+0.02759*POTENZ(G121,2)-0.0003235*POTENZ(G121,3)+0.000001614*POTENZ(G121,4))-($J$16*(5.516*10^-1-1.759*10^-2*G121+2.253*10^-4*POTENZ(G121,2)-2.654*10^-7*POTENZ(G121,3)+5.363*10^-8*POTENZ(G121,4))))*32/22.414</f>
        <v>7.95321373755624</v>
      </c>
      <c r="N121" s="120" t="n">
        <f aca="false">M121*31.25</f>
        <v>248.537929298633</v>
      </c>
    </row>
    <row collapsed="false" customFormat="false" customHeight="false" hidden="false" ht="12.75" outlineLevel="0" r="122">
      <c r="A122" s="119" t="n">
        <v>40402</v>
      </c>
      <c r="B122" s="0" t="s">
        <v>197</v>
      </c>
      <c r="C122" s="0" t="n">
        <v>16.875</v>
      </c>
      <c r="D122" s="0" t="n">
        <v>303.225</v>
      </c>
      <c r="E122" s="0" t="n">
        <v>28.72</v>
      </c>
      <c r="F122" s="0" t="n">
        <v>2893</v>
      </c>
      <c r="G122" s="0" t="n">
        <v>17.1</v>
      </c>
      <c r="I122" s="120" t="n">
        <f aca="false">(-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+(WURZEL((POTENZ(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,2))-4*((TAN(E122*PI()/180))/(TAN(($B$7+($B$14*(G122-$E$7)))*PI()/180))*1/$B$16*POTENZ(($H$13+($B$15*(G122-$E$8))),2))*((TAN(E122*PI()/180))/(TAN(($B$7+($B$14*(G122-$E$7)))*PI()/180))-1))))/(2*((TAN(E122*PI()/180))/(TAN(($B$7+($B$14*(G122-$E$7)))*PI()/180))*1/$B$16*POTENZ(($H$13+($B$15*(G122-$E$8))),2)))</f>
        <v>100.299432297268</v>
      </c>
      <c r="J122" s="121" t="n">
        <f aca="false">I122*20.9/100</f>
        <v>20.9625813501289</v>
      </c>
      <c r="K122" s="82" t="n">
        <f aca="false">($B$9-EXP(52.57-6690.9/(273.15+G122)-4.681*LN(273.15+G122)))*I122/100*0.2095</f>
        <v>208.75063939872</v>
      </c>
      <c r="L122" s="82" t="n">
        <f aca="false">K122/1.33322</f>
        <v>156.576288533565</v>
      </c>
      <c r="M122" s="120" t="n">
        <f aca="false">(($B$9-EXP(52.57-6690.9/(273.15+G122)-4.681*LN(273.15+G122)))/1013)*I122/100*0.2095*((49-1.335*G122+0.02759*POTENZ(G122,2)-0.0003235*POTENZ(G122,3)+0.000001614*POTENZ(G122,4))-($J$16*(5.516*10^-1-1.759*10^-2*G122+2.253*10^-4*POTENZ(G122,2)-2.654*10^-7*POTENZ(G122,3)+5.363*10^-8*POTENZ(G122,4))))*32/22.414</f>
        <v>7.96033163961076</v>
      </c>
      <c r="N122" s="120" t="n">
        <f aca="false">M122*31.25</f>
        <v>248.760363737836</v>
      </c>
    </row>
    <row collapsed="false" customFormat="false" customHeight="false" hidden="false" ht="12.75" outlineLevel="0" r="123">
      <c r="A123" s="119" t="n">
        <v>40402</v>
      </c>
      <c r="B123" s="0" t="s">
        <v>198</v>
      </c>
      <c r="C123" s="0" t="n">
        <v>17.042</v>
      </c>
      <c r="D123" s="0" t="n">
        <v>302.683</v>
      </c>
      <c r="E123" s="0" t="n">
        <v>28.74</v>
      </c>
      <c r="F123" s="0" t="n">
        <v>2889</v>
      </c>
      <c r="G123" s="0" t="n">
        <v>17.1</v>
      </c>
      <c r="I123" s="120" t="n">
        <f aca="false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WURZEL((POTENZ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TENZ(($H$13+($B$15*(G123-$E$8))),2))*((TAN(E123*PI()/180))/(TAN(($B$7+($B$14*(G123-$E$7)))*PI()/180))-1))))/(2*((TAN(E123*PI()/180))/(TAN(($B$7+($B$14*(G123-$E$7)))*PI()/180))*1/$B$16*POTENZ(($H$13+($B$15*(G123-$E$8))),2)))</f>
        <v>100.120156040329</v>
      </c>
      <c r="J123" s="121" t="n">
        <f aca="false">I123*20.9/100</f>
        <v>20.9251126124288</v>
      </c>
      <c r="K123" s="82" t="n">
        <f aca="false">($B$9-EXP(52.57-6690.9/(273.15+G123)-4.681*LN(273.15+G123)))*I123/100*0.2095</f>
        <v>208.377516317085</v>
      </c>
      <c r="L123" s="82" t="n">
        <f aca="false">K123/1.33322</f>
        <v>156.296422433721</v>
      </c>
      <c r="M123" s="120" t="n">
        <f aca="false">(($B$9-EXP(52.57-6690.9/(273.15+G123)-4.681*LN(273.15+G123)))/1013)*I123/100*0.2095*((49-1.335*G123+0.02759*POTENZ(G123,2)-0.0003235*POTENZ(G123,3)+0.000001614*POTENZ(G123,4))-($J$16*(5.516*10^-1-1.759*10^-2*G123+2.253*10^-4*POTENZ(G123,2)-2.654*10^-7*POTENZ(G123,3)+5.363*10^-8*POTENZ(G123,4))))*32/22.414</f>
        <v>7.94610325937318</v>
      </c>
      <c r="N123" s="120" t="n">
        <f aca="false">M123*31.25</f>
        <v>248.315726855412</v>
      </c>
    </row>
    <row collapsed="false" customFormat="false" customHeight="false" hidden="false" ht="12.75" outlineLevel="0" r="124">
      <c r="A124" s="119" t="n">
        <v>40402</v>
      </c>
      <c r="B124" s="0" t="s">
        <v>199</v>
      </c>
      <c r="C124" s="0" t="n">
        <v>17.209</v>
      </c>
      <c r="D124" s="0" t="n">
        <v>302.203</v>
      </c>
      <c r="E124" s="0" t="n">
        <v>28.8</v>
      </c>
      <c r="F124" s="0" t="n">
        <v>2886</v>
      </c>
      <c r="G124" s="0" t="n">
        <v>17</v>
      </c>
      <c r="I124" s="120" t="n">
        <f aca="false">(-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+(WURZEL((POTENZ(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,2))-4*((TAN(E124*PI()/180))/(TAN(($B$7+($B$14*(G124-$E$7)))*PI()/180))*1/$B$16*POTENZ(($H$13+($B$15*(G124-$E$8))),2))*((TAN(E124*PI()/180))/(TAN(($B$7+($B$14*(G124-$E$7)))*PI()/180))-1))))/(2*((TAN(E124*PI()/180))/(TAN(($B$7+($B$14*(G124-$E$7)))*PI()/180))*1/$B$16*POTENZ(($H$13+($B$15*(G124-$E$8))),2)))</f>
        <v>99.7536543030451</v>
      </c>
      <c r="J124" s="121" t="n">
        <f aca="false">I124*20.9/100</f>
        <v>20.8485137493364</v>
      </c>
      <c r="K124" s="82" t="n">
        <f aca="false">($B$9-EXP(52.57-6690.9/(273.15+G124)-4.681*LN(273.15+G124)))*I124/100*0.2095</f>
        <v>207.640515854177</v>
      </c>
      <c r="L124" s="82" t="n">
        <f aca="false">K124/1.33322</f>
        <v>155.743625098766</v>
      </c>
      <c r="M124" s="120" t="n">
        <f aca="false">(($B$9-EXP(52.57-6690.9/(273.15+G124)-4.681*LN(273.15+G124)))/1013)*I124/100*0.2095*((49-1.335*G124+0.02759*POTENZ(G124,2)-0.0003235*POTENZ(G124,3)+0.000001614*POTENZ(G124,4))-($J$16*(5.516*10^-1-1.759*10^-2*G124+2.253*10^-4*POTENZ(G124,2)-2.654*10^-7*POTENZ(G124,3)+5.363*10^-8*POTENZ(G124,4))))*32/22.414</f>
        <v>7.93212069036423</v>
      </c>
      <c r="N124" s="120" t="n">
        <f aca="false">M124*31.25</f>
        <v>247.878771573882</v>
      </c>
    </row>
    <row collapsed="false" customFormat="false" customHeight="false" hidden="false" ht="12.75" outlineLevel="0" r="125">
      <c r="A125" s="119" t="n">
        <v>40402</v>
      </c>
      <c r="B125" s="0" t="s">
        <v>200</v>
      </c>
      <c r="C125" s="0" t="n">
        <v>17.376</v>
      </c>
      <c r="D125" s="0" t="n">
        <v>304.1</v>
      </c>
      <c r="E125" s="0" t="n">
        <v>28.73</v>
      </c>
      <c r="F125" s="0" t="n">
        <v>2886</v>
      </c>
      <c r="G125" s="0" t="n">
        <v>17</v>
      </c>
      <c r="I125" s="120" t="n">
        <f aca="false">(-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+(WURZEL((POTENZ(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,2))-4*((TAN(E125*PI()/180))/(TAN(($B$7+($B$14*(G125-$E$7)))*PI()/180))*1/$B$16*POTENZ(($H$13+($B$15*(G125-$E$8))),2))*((TAN(E125*PI()/180))/(TAN(($B$7+($B$14*(G125-$E$7)))*PI()/180))-1))))/(2*((TAN(E125*PI()/180))/(TAN(($B$7+($B$14*(G125-$E$7)))*PI()/180))*1/$B$16*POTENZ(($H$13+($B$15*(G125-$E$8))),2)))</f>
        <v>100.37986319867</v>
      </c>
      <c r="J125" s="121" t="n">
        <f aca="false">I125*20.9/100</f>
        <v>20.9793914085221</v>
      </c>
      <c r="K125" s="82" t="n">
        <f aca="false">($B$9-EXP(52.57-6690.9/(273.15+G125)-4.681*LN(273.15+G125)))*I125/100*0.2095</f>
        <v>208.943990288559</v>
      </c>
      <c r="L125" s="82" t="n">
        <f aca="false">K125/1.33322</f>
        <v>156.721314028111</v>
      </c>
      <c r="M125" s="120" t="n">
        <f aca="false">(($B$9-EXP(52.57-6690.9/(273.15+G125)-4.681*LN(273.15+G125)))/1013)*I125/100*0.2095*((49-1.335*G125+0.02759*POTENZ(G125,2)-0.0003235*POTENZ(G125,3)+0.000001614*POTENZ(G125,4))-($J$16*(5.516*10^-1-1.759*10^-2*G125+2.253*10^-4*POTENZ(G125,2)-2.654*10^-7*POTENZ(G125,3)+5.363*10^-8*POTENZ(G125,4))))*32/22.414</f>
        <v>7.98191500188278</v>
      </c>
      <c r="N125" s="120" t="n">
        <f aca="false">M125*31.25</f>
        <v>249.434843808837</v>
      </c>
    </row>
    <row collapsed="false" customFormat="false" customHeight="false" hidden="false" ht="12.75" outlineLevel="0" r="126">
      <c r="A126" s="119" t="n">
        <v>40402</v>
      </c>
      <c r="B126" s="0" t="s">
        <v>201</v>
      </c>
      <c r="C126" s="0" t="n">
        <v>17.542</v>
      </c>
      <c r="D126" s="0" t="n">
        <v>304.373</v>
      </c>
      <c r="E126" s="0" t="n">
        <v>28.72</v>
      </c>
      <c r="F126" s="0" t="n">
        <v>2890</v>
      </c>
      <c r="G126" s="0" t="n">
        <v>17</v>
      </c>
      <c r="I126" s="120" t="n">
        <f aca="false">(-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+(WURZEL((POTENZ(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,2))-4*((TAN(E126*PI()/180))/(TAN(($B$7+($B$14*(G126-$E$7)))*PI()/180))*1/$B$16*POTENZ(($H$13+($B$15*(G126-$E$8))),2))*((TAN(E126*PI()/180))/(TAN(($B$7+($B$14*(G126-$E$7)))*PI()/180))-1))))/(2*((TAN(E126*PI()/180))/(TAN(($B$7+($B$14*(G126-$E$7)))*PI()/180))*1/$B$16*POTENZ(($H$13+($B$15*(G126-$E$8))),2)))</f>
        <v>100.469695358383</v>
      </c>
      <c r="J126" s="121" t="n">
        <f aca="false">I126*20.9/100</f>
        <v>20.9981663299021</v>
      </c>
      <c r="K126" s="82" t="n">
        <f aca="false">($B$9-EXP(52.57-6690.9/(273.15+G126)-4.681*LN(273.15+G126)))*I126/100*0.2095</f>
        <v>209.130978886754</v>
      </c>
      <c r="L126" s="82" t="n">
        <f aca="false">K126/1.33322</f>
        <v>156.861567398295</v>
      </c>
      <c r="M126" s="120" t="n">
        <f aca="false">(($B$9-EXP(52.57-6690.9/(273.15+G126)-4.681*LN(273.15+G126)))/1013)*I126/100*0.2095*((49-1.335*G126+0.02759*POTENZ(G126,2)-0.0003235*POTENZ(G126,3)+0.000001614*POTENZ(G126,4))-($J$16*(5.516*10^-1-1.759*10^-2*G126+2.253*10^-4*POTENZ(G126,2)-2.654*10^-7*POTENZ(G126,3)+5.363*10^-8*POTENZ(G126,4))))*32/22.414</f>
        <v>7.98905819415674</v>
      </c>
      <c r="N126" s="120" t="n">
        <f aca="false">M126*31.25</f>
        <v>249.658068567398</v>
      </c>
    </row>
    <row collapsed="false" customFormat="false" customHeight="false" hidden="false" ht="12.75" outlineLevel="0" r="127">
      <c r="A127" s="119" t="n">
        <v>40402</v>
      </c>
      <c r="B127" s="0" t="s">
        <v>202</v>
      </c>
      <c r="C127" s="0" t="n">
        <v>17.709</v>
      </c>
      <c r="D127" s="0" t="n">
        <v>306.011</v>
      </c>
      <c r="E127" s="0" t="n">
        <v>28.66</v>
      </c>
      <c r="F127" s="0" t="n">
        <v>2888</v>
      </c>
      <c r="G127" s="0" t="n">
        <v>17</v>
      </c>
      <c r="I127" s="120" t="n">
        <f aca="false">(-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+(WURZEL((POTENZ(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,2))-4*((TAN(E127*PI()/180))/(TAN(($B$7+($B$14*(G127-$E$7)))*PI()/180))*1/$B$16*POTENZ(($H$13+($B$15*(G127-$E$8))),2))*((TAN(E127*PI()/180))/(TAN(($B$7+($B$14*(G127-$E$7)))*PI()/180))-1))))/(2*((TAN(E127*PI()/180))/(TAN(($B$7+($B$14*(G127-$E$7)))*PI()/180))*1/$B$16*POTENZ(($H$13+($B$15*(G127-$E$8))),2)))</f>
        <v>101.010663086177</v>
      </c>
      <c r="J127" s="121" t="n">
        <f aca="false">I127*20.9/100</f>
        <v>21.1112285850111</v>
      </c>
      <c r="K127" s="82" t="n">
        <f aca="false">($B$9-EXP(52.57-6690.9/(273.15+G127)-4.681*LN(273.15+G127)))*I127/100*0.2095</f>
        <v>210.257021023701</v>
      </c>
      <c r="L127" s="82" t="n">
        <f aca="false">K127/1.33322</f>
        <v>157.706170792293</v>
      </c>
      <c r="M127" s="120" t="n">
        <f aca="false">(($B$9-EXP(52.57-6690.9/(273.15+G127)-4.681*LN(273.15+G127)))/1013)*I127/100*0.2095*((49-1.335*G127+0.02759*POTENZ(G127,2)-0.0003235*POTENZ(G127,3)+0.000001614*POTENZ(G127,4))-($J$16*(5.516*10^-1-1.759*10^-2*G127+2.253*10^-4*POTENZ(G127,2)-2.654*10^-7*POTENZ(G127,3)+5.363*10^-8*POTENZ(G127,4))))*32/22.414</f>
        <v>8.03207437573363</v>
      </c>
      <c r="N127" s="120" t="n">
        <f aca="false">M127*31.25</f>
        <v>251.002324241676</v>
      </c>
    </row>
    <row collapsed="false" customFormat="false" customHeight="false" hidden="false" ht="12.75" outlineLevel="0" r="128">
      <c r="A128" s="119" t="n">
        <v>40402</v>
      </c>
      <c r="B128" s="0" t="s">
        <v>203</v>
      </c>
      <c r="C128" s="0" t="n">
        <v>17.876</v>
      </c>
      <c r="D128" s="0" t="n">
        <v>308.766</v>
      </c>
      <c r="E128" s="0" t="n">
        <v>28.56</v>
      </c>
      <c r="F128" s="0" t="n">
        <v>2889</v>
      </c>
      <c r="G128" s="0" t="n">
        <v>17</v>
      </c>
      <c r="I128" s="120" t="n">
        <f aca="false">(-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+(WURZEL((POTENZ(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,2))-4*((TAN(E128*PI()/180))/(TAN(($B$7+($B$14*(G128-$E$7)))*PI()/180))*1/$B$16*POTENZ(($H$13+($B$15*(G128-$E$8))),2))*((TAN(E128*PI()/180))/(TAN(($B$7+($B$14*(G128-$E$7)))*PI()/180))-1))))/(2*((TAN(E128*PI()/180))/(TAN(($B$7+($B$14*(G128-$E$7)))*PI()/180))*1/$B$16*POTENZ(($H$13+($B$15*(G128-$E$8))),2)))</f>
        <v>101.919857747362</v>
      </c>
      <c r="J128" s="121" t="n">
        <f aca="false">I128*20.9/100</f>
        <v>21.3012502691987</v>
      </c>
      <c r="K128" s="82" t="n">
        <f aca="false">($B$9-EXP(52.57-6690.9/(273.15+G128)-4.681*LN(273.15+G128)))*I128/100*0.2095</f>
        <v>212.149539646495</v>
      </c>
      <c r="L128" s="82" t="n">
        <f aca="false">K128/1.33322</f>
        <v>159.125680417707</v>
      </c>
      <c r="M128" s="120" t="n">
        <f aca="false">(($B$9-EXP(52.57-6690.9/(273.15+G128)-4.681*LN(273.15+G128)))/1013)*I128/100*0.2095*((49-1.335*G128+0.02759*POTENZ(G128,2)-0.0003235*POTENZ(G128,3)+0.000001614*POTENZ(G128,4))-($J$16*(5.516*10^-1-1.759*10^-2*G128+2.253*10^-4*POTENZ(G128,2)-2.654*10^-7*POTENZ(G128,3)+5.363*10^-8*POTENZ(G128,4))))*32/22.414</f>
        <v>8.1043708929283</v>
      </c>
      <c r="N128" s="120" t="n">
        <f aca="false">M128*31.25</f>
        <v>253.261590404009</v>
      </c>
    </row>
    <row collapsed="false" customFormat="false" customHeight="false" hidden="false" ht="12.75" outlineLevel="0" r="129">
      <c r="A129" s="119" t="n">
        <v>40402</v>
      </c>
      <c r="B129" s="0" t="s">
        <v>204</v>
      </c>
      <c r="C129" s="0" t="n">
        <v>18.043</v>
      </c>
      <c r="D129" s="0" t="n">
        <v>302.744</v>
      </c>
      <c r="E129" s="0" t="n">
        <v>28.78</v>
      </c>
      <c r="F129" s="0" t="n">
        <v>2881</v>
      </c>
      <c r="G129" s="0" t="n">
        <v>17</v>
      </c>
      <c r="I129" s="120" t="n">
        <f aca="false">(-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+(WURZEL((POTENZ(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,2))-4*((TAN(E129*PI()/180))/(TAN(($B$7+($B$14*(G129-$E$7)))*PI()/180))*1/$B$16*POTENZ(($H$13+($B$15*(G129-$E$8))),2))*((TAN(E129*PI()/180))/(TAN(($B$7+($B$14*(G129-$E$7)))*PI()/180))-1))))/(2*((TAN(E129*PI()/180))/(TAN(($B$7+($B$14*(G129-$E$7)))*PI()/180))*1/$B$16*POTENZ(($H$13+($B$15*(G129-$E$8))),2)))</f>
        <v>99.9321052277567</v>
      </c>
      <c r="J129" s="121" t="n">
        <f aca="false">I129*20.9/100</f>
        <v>20.8858099926011</v>
      </c>
      <c r="K129" s="82" t="n">
        <f aca="false">($B$9-EXP(52.57-6690.9/(273.15+G129)-4.681*LN(273.15+G129)))*I129/100*0.2095</f>
        <v>208.011967329521</v>
      </c>
      <c r="L129" s="82" t="n">
        <f aca="false">K129/1.33322</f>
        <v>156.022237387319</v>
      </c>
      <c r="M129" s="120" t="n">
        <f aca="false">(($B$9-EXP(52.57-6690.9/(273.15+G129)-4.681*LN(273.15+G129)))/1013)*I129/100*0.2095*((49-1.335*G129+0.02759*POTENZ(G129,2)-0.0003235*POTENZ(G129,3)+0.000001614*POTENZ(G129,4))-($J$16*(5.516*10^-1-1.759*10^-2*G129+2.253*10^-4*POTENZ(G129,2)-2.654*10^-7*POTENZ(G129,3)+5.363*10^-8*POTENZ(G129,4))))*32/22.414</f>
        <v>7.94631058929083</v>
      </c>
      <c r="N129" s="120" t="n">
        <f aca="false">M129*31.25</f>
        <v>248.322205915339</v>
      </c>
    </row>
    <row collapsed="false" customFormat="false" customHeight="false" hidden="false" ht="12.75" outlineLevel="0" r="130">
      <c r="A130" s="119" t="n">
        <v>40402</v>
      </c>
      <c r="B130" s="0" t="s">
        <v>205</v>
      </c>
      <c r="C130" s="0" t="n">
        <v>18.21</v>
      </c>
      <c r="D130" s="0" t="n">
        <v>308.213</v>
      </c>
      <c r="E130" s="0" t="n">
        <v>28.58</v>
      </c>
      <c r="F130" s="0" t="n">
        <v>2885</v>
      </c>
      <c r="G130" s="0" t="n">
        <v>17</v>
      </c>
      <c r="I130" s="120" t="n">
        <f aca="false">(-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+(WURZEL((POTENZ(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,2))-4*((TAN(E130*PI()/180))/(TAN(($B$7+($B$14*(G130-$E$7)))*PI()/180))*1/$B$16*POTENZ(($H$13+($B$15*(G130-$E$8))),2))*((TAN(E130*PI()/180))/(TAN(($B$7+($B$14*(G130-$E$7)))*PI()/180))-1))))/(2*((TAN(E130*PI()/180))/(TAN(($B$7+($B$14*(G130-$E$7)))*PI()/180))*1/$B$16*POTENZ(($H$13+($B$15*(G130-$E$8))),2)))</f>
        <v>101.737255761899</v>
      </c>
      <c r="J130" s="121" t="n">
        <f aca="false">I130*20.9/100</f>
        <v>21.2630864542368</v>
      </c>
      <c r="K130" s="82" t="n">
        <f aca="false">($B$9-EXP(52.57-6690.9/(273.15+G130)-4.681*LN(273.15+G130)))*I130/100*0.2095</f>
        <v>211.769447601522</v>
      </c>
      <c r="L130" s="82" t="n">
        <f aca="false">K130/1.33322</f>
        <v>158.840587151049</v>
      </c>
      <c r="M130" s="120" t="n">
        <f aca="false">(($B$9-EXP(52.57-6690.9/(273.15+G130)-4.681*LN(273.15+G130)))/1013)*I130/100*0.2095*((49-1.335*G130+0.02759*POTENZ(G130,2)-0.0003235*POTENZ(G130,3)+0.000001614*POTENZ(G130,4))-($J$16*(5.516*10^-1-1.759*10^-2*G130+2.253*10^-4*POTENZ(G130,2)-2.654*10^-7*POTENZ(G130,3)+5.363*10^-8*POTENZ(G130,4))))*32/22.414</f>
        <v>8.08985091371435</v>
      </c>
      <c r="N130" s="120" t="n">
        <f aca="false">M130*31.25</f>
        <v>252.807841053574</v>
      </c>
    </row>
    <row collapsed="false" customFormat="false" customHeight="false" hidden="false" ht="12.75" outlineLevel="0" r="131">
      <c r="A131" s="119" t="n">
        <v>40402</v>
      </c>
      <c r="B131" s="0" t="s">
        <v>206</v>
      </c>
      <c r="C131" s="0" t="n">
        <v>18.377</v>
      </c>
      <c r="D131" s="0" t="n">
        <v>305.464</v>
      </c>
      <c r="E131" s="0" t="n">
        <v>28.68</v>
      </c>
      <c r="F131" s="0" t="n">
        <v>2886</v>
      </c>
      <c r="G131" s="0" t="n">
        <v>17</v>
      </c>
      <c r="I131" s="120" t="n">
        <f aca="false">(-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+(WURZEL((POTENZ(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,2))-4*((TAN(E131*PI()/180))/(TAN(($B$7+($B$14*(G131-$E$7)))*PI()/180))*1/$B$16*POTENZ(($H$13+($B$15*(G131-$E$8))),2))*((TAN(E131*PI()/180))/(TAN(($B$7+($B$14*(G131-$E$7)))*PI()/180))-1))))/(2*((TAN(E131*PI()/180))/(TAN(($B$7+($B$14*(G131-$E$7)))*PI()/180))*1/$B$16*POTENZ(($H$13+($B$15*(G131-$E$8))),2)))</f>
        <v>100.829963502302</v>
      </c>
      <c r="J131" s="121" t="n">
        <f aca="false">I131*20.9/100</f>
        <v>21.0734623719811</v>
      </c>
      <c r="K131" s="82" t="n">
        <f aca="false">($B$9-EXP(52.57-6690.9/(273.15+G131)-4.681*LN(273.15+G131)))*I131/100*0.2095</f>
        <v>209.88088889027</v>
      </c>
      <c r="L131" s="82" t="n">
        <f aca="false">K131/1.33322</f>
        <v>157.424047711758</v>
      </c>
      <c r="M131" s="120" t="n">
        <f aca="false">(($B$9-EXP(52.57-6690.9/(273.15+G131)-4.681*LN(273.15+G131)))/1013)*I131/100*0.2095*((49-1.335*G131+0.02759*POTENZ(G131,2)-0.0003235*POTENZ(G131,3)+0.000001614*POTENZ(G131,4))-($J$16*(5.516*10^-1-1.759*10^-2*G131+2.253*10^-4*POTENZ(G131,2)-2.654*10^-7*POTENZ(G131,3)+5.363*10^-8*POTENZ(G131,4))))*32/22.414</f>
        <v>8.01770566996525</v>
      </c>
      <c r="N131" s="120" t="n">
        <f aca="false">M131*31.25</f>
        <v>250.553302186414</v>
      </c>
    </row>
    <row collapsed="false" customFormat="false" customHeight="false" hidden="false" ht="12.75" outlineLevel="0" r="132">
      <c r="A132" s="119" t="n">
        <v>40402</v>
      </c>
      <c r="B132" s="0" t="s">
        <v>207</v>
      </c>
      <c r="C132" s="0" t="n">
        <v>18.527</v>
      </c>
      <c r="D132" s="0" t="n">
        <v>302.744</v>
      </c>
      <c r="E132" s="0" t="n">
        <v>28.78</v>
      </c>
      <c r="F132" s="0" t="n">
        <v>2885</v>
      </c>
      <c r="G132" s="0" t="n">
        <v>17</v>
      </c>
      <c r="I132" s="120" t="n">
        <f aca="false">(-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+(WURZEL((POTENZ(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,2))-4*((TAN(E132*PI()/180))/(TAN(($B$7+($B$14*(G132-$E$7)))*PI()/180))*1/$B$16*POTENZ(($H$13+($B$15*(G132-$E$8))),2))*((TAN(E132*PI()/180))/(TAN(($B$7+($B$14*(G132-$E$7)))*PI()/180))-1))))/(2*((TAN(E132*PI()/180))/(TAN(($B$7+($B$14*(G132-$E$7)))*PI()/180))*1/$B$16*POTENZ(($H$13+($B$15*(G132-$E$8))),2)))</f>
        <v>99.9321052277567</v>
      </c>
      <c r="J132" s="121" t="n">
        <f aca="false">I132*20.9/100</f>
        <v>20.8858099926011</v>
      </c>
      <c r="K132" s="82" t="n">
        <f aca="false">($B$9-EXP(52.57-6690.9/(273.15+G132)-4.681*LN(273.15+G132)))*I132/100*0.2095</f>
        <v>208.011967329521</v>
      </c>
      <c r="L132" s="82" t="n">
        <f aca="false">K132/1.33322</f>
        <v>156.022237387319</v>
      </c>
      <c r="M132" s="120" t="n">
        <f aca="false">(($B$9-EXP(52.57-6690.9/(273.15+G132)-4.681*LN(273.15+G132)))/1013)*I132/100*0.2095*((49-1.335*G132+0.02759*POTENZ(G132,2)-0.0003235*POTENZ(G132,3)+0.000001614*POTENZ(G132,4))-($J$16*(5.516*10^-1-1.759*10^-2*G132+2.253*10^-4*POTENZ(G132,2)-2.654*10^-7*POTENZ(G132,3)+5.363*10^-8*POTENZ(G132,4))))*32/22.414</f>
        <v>7.94631058929083</v>
      </c>
      <c r="N132" s="120" t="n">
        <f aca="false">M132*31.25</f>
        <v>248.322205915339</v>
      </c>
    </row>
    <row collapsed="false" customFormat="false" customHeight="false" hidden="false" ht="12.75" outlineLevel="0" r="133">
      <c r="A133" s="119" t="n">
        <v>40402</v>
      </c>
      <c r="B133" s="0" t="s">
        <v>208</v>
      </c>
      <c r="C133" s="0" t="n">
        <v>18.694</v>
      </c>
      <c r="D133" s="0" t="n">
        <v>306.011</v>
      </c>
      <c r="E133" s="0" t="n">
        <v>28.66</v>
      </c>
      <c r="F133" s="0" t="n">
        <v>2885</v>
      </c>
      <c r="G133" s="0" t="n">
        <v>17</v>
      </c>
      <c r="I133" s="120" t="n">
        <f aca="false">(-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+(WURZEL((POTENZ(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,2))-4*((TAN(E133*PI()/180))/(TAN(($B$7+($B$14*(G133-$E$7)))*PI()/180))*1/$B$16*POTENZ(($H$13+($B$15*(G133-$E$8))),2))*((TAN(E133*PI()/180))/(TAN(($B$7+($B$14*(G133-$E$7)))*PI()/180))-1))))/(2*((TAN(E133*PI()/180))/(TAN(($B$7+($B$14*(G133-$E$7)))*PI()/180))*1/$B$16*POTENZ(($H$13+($B$15*(G133-$E$8))),2)))</f>
        <v>101.010663086177</v>
      </c>
      <c r="J133" s="121" t="n">
        <f aca="false">I133*20.9/100</f>
        <v>21.1112285850111</v>
      </c>
      <c r="K133" s="82" t="n">
        <f aca="false">($B$9-EXP(52.57-6690.9/(273.15+G133)-4.681*LN(273.15+G133)))*I133/100*0.2095</f>
        <v>210.257021023701</v>
      </c>
      <c r="L133" s="82" t="n">
        <f aca="false">K133/1.33322</f>
        <v>157.706170792293</v>
      </c>
      <c r="M133" s="120" t="n">
        <f aca="false">(($B$9-EXP(52.57-6690.9/(273.15+G133)-4.681*LN(273.15+G133)))/1013)*I133/100*0.2095*((49-1.335*G133+0.02759*POTENZ(G133,2)-0.0003235*POTENZ(G133,3)+0.000001614*POTENZ(G133,4))-($J$16*(5.516*10^-1-1.759*10^-2*G133+2.253*10^-4*POTENZ(G133,2)-2.654*10^-7*POTENZ(G133,3)+5.363*10^-8*POTENZ(G133,4))))*32/22.414</f>
        <v>8.03207437573363</v>
      </c>
      <c r="N133" s="120" t="n">
        <f aca="false">M133*31.25</f>
        <v>251.002324241676</v>
      </c>
    </row>
    <row collapsed="false" customFormat="false" customHeight="false" hidden="false" ht="12.75" outlineLevel="0" r="134">
      <c r="A134" s="119" t="n">
        <v>40402</v>
      </c>
      <c r="B134" s="0" t="s">
        <v>209</v>
      </c>
      <c r="C134" s="0" t="n">
        <v>18.861</v>
      </c>
      <c r="D134" s="0" t="n">
        <v>310.432</v>
      </c>
      <c r="E134" s="0" t="n">
        <v>28.5</v>
      </c>
      <c r="F134" s="0" t="n">
        <v>2884</v>
      </c>
      <c r="G134" s="0" t="n">
        <v>17</v>
      </c>
      <c r="I134" s="120" t="n">
        <f aca="false">(-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+(WURZEL((POTENZ(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,2))-4*((TAN(E134*PI()/180))/(TAN(($B$7+($B$14*(G134-$E$7)))*PI()/180))*1/$B$16*POTENZ(($H$13+($B$15*(G134-$E$8))),2))*((TAN(E134*PI()/180))/(TAN(($B$7+($B$14*(G134-$E$7)))*PI()/180))-1))))/(2*((TAN(E134*PI()/180))/(TAN(($B$7+($B$14*(G134-$E$7)))*PI()/180))*1/$B$16*POTENZ(($H$13+($B$15*(G134-$E$8))),2)))</f>
        <v>102.469969722897</v>
      </c>
      <c r="J134" s="121" t="n">
        <f aca="false">I134*20.9/100</f>
        <v>21.4162236720855</v>
      </c>
      <c r="K134" s="82" t="n">
        <f aca="false">($B$9-EXP(52.57-6690.9/(273.15+G134)-4.681*LN(273.15+G134)))*I134/100*0.2095</f>
        <v>213.294615836192</v>
      </c>
      <c r="L134" s="82" t="n">
        <f aca="false">K134/1.33322</f>
        <v>159.984560564792</v>
      </c>
      <c r="M134" s="120" t="n">
        <f aca="false">(($B$9-EXP(52.57-6690.9/(273.15+G134)-4.681*LN(273.15+G134)))/1013)*I134/100*0.2095*((49-1.335*G134+0.02759*POTENZ(G134,2)-0.0003235*POTENZ(G134,3)+0.000001614*POTENZ(G134,4))-($J$16*(5.516*10^-1-1.759*10^-2*G134+2.253*10^-4*POTENZ(G134,2)-2.654*10^-7*POTENZ(G134,3)+5.363*10^-8*POTENZ(G134,4))))*32/22.414</f>
        <v>8.14811419851088</v>
      </c>
      <c r="N134" s="120" t="n">
        <f aca="false">M134*31.25</f>
        <v>254.628568703465</v>
      </c>
    </row>
    <row collapsed="false" customFormat="false" customHeight="false" hidden="false" ht="12.75" outlineLevel="0" r="135">
      <c r="A135" s="119" t="n">
        <v>40402</v>
      </c>
      <c r="B135" s="0" t="s">
        <v>210</v>
      </c>
      <c r="C135" s="0" t="n">
        <v>19.028</v>
      </c>
      <c r="D135" s="0" t="n">
        <v>304.1</v>
      </c>
      <c r="E135" s="0" t="n">
        <v>28.73</v>
      </c>
      <c r="F135" s="0" t="n">
        <v>2883</v>
      </c>
      <c r="G135" s="0" t="n">
        <v>17</v>
      </c>
      <c r="I135" s="120" t="n">
        <f aca="false">(-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+(WURZEL((POTENZ(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,2))-4*((TAN(E135*PI()/180))/(TAN(($B$7+($B$14*(G135-$E$7)))*PI()/180))*1/$B$16*POTENZ(($H$13+($B$15*(G135-$E$8))),2))*((TAN(E135*PI()/180))/(TAN(($B$7+($B$14*(G135-$E$7)))*PI()/180))-1))))/(2*((TAN(E135*PI()/180))/(TAN(($B$7+($B$14*(G135-$E$7)))*PI()/180))*1/$B$16*POTENZ(($H$13+($B$15*(G135-$E$8))),2)))</f>
        <v>100.37986319867</v>
      </c>
      <c r="J135" s="121" t="n">
        <f aca="false">I135*20.9/100</f>
        <v>20.9793914085221</v>
      </c>
      <c r="K135" s="82" t="n">
        <f aca="false">($B$9-EXP(52.57-6690.9/(273.15+G135)-4.681*LN(273.15+G135)))*I135/100*0.2095</f>
        <v>208.943990288559</v>
      </c>
      <c r="L135" s="82" t="n">
        <f aca="false">K135/1.33322</f>
        <v>156.721314028111</v>
      </c>
      <c r="M135" s="120" t="n">
        <f aca="false">(($B$9-EXP(52.57-6690.9/(273.15+G135)-4.681*LN(273.15+G135)))/1013)*I135/100*0.2095*((49-1.335*G135+0.02759*POTENZ(G135,2)-0.0003235*POTENZ(G135,3)+0.000001614*POTENZ(G135,4))-($J$16*(5.516*10^-1-1.759*10^-2*G135+2.253*10^-4*POTENZ(G135,2)-2.654*10^-7*POTENZ(G135,3)+5.363*10^-8*POTENZ(G135,4))))*32/22.414</f>
        <v>7.98191500188278</v>
      </c>
      <c r="N135" s="120" t="n">
        <f aca="false">M135*31.25</f>
        <v>249.434843808837</v>
      </c>
    </row>
    <row collapsed="false" customFormat="false" customHeight="false" hidden="false" ht="12.75" outlineLevel="0" r="136">
      <c r="A136" s="119" t="n">
        <v>40402</v>
      </c>
      <c r="B136" s="0" t="s">
        <v>211</v>
      </c>
      <c r="C136" s="0" t="n">
        <v>19.195</v>
      </c>
      <c r="D136" s="0" t="n">
        <v>308.489</v>
      </c>
      <c r="E136" s="0" t="n">
        <v>28.57</v>
      </c>
      <c r="F136" s="0" t="n">
        <v>2877</v>
      </c>
      <c r="G136" s="0" t="n">
        <v>17</v>
      </c>
      <c r="I136" s="120" t="n">
        <f aca="false">(-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+(WURZEL((POTENZ(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,2))-4*((TAN(E136*PI()/180))/(TAN(($B$7+($B$14*(G136-$E$7)))*PI()/180))*1/$B$16*POTENZ(($H$13+($B$15*(G136-$E$8))),2))*((TAN(E136*PI()/180))/(TAN(($B$7+($B$14*(G136-$E$7)))*PI()/180))-1))))/(2*((TAN(E136*PI()/180))/(TAN(($B$7+($B$14*(G136-$E$7)))*PI()/180))*1/$B$16*POTENZ(($H$13+($B$15*(G136-$E$8))),2)))</f>
        <v>101.828508866775</v>
      </c>
      <c r="J136" s="121" t="n">
        <f aca="false">I136*20.9/100</f>
        <v>21.282158353156</v>
      </c>
      <c r="K136" s="82" t="n">
        <f aca="false">($B$9-EXP(52.57-6690.9/(273.15+G136)-4.681*LN(273.15+G136)))*I136/100*0.2095</f>
        <v>211.959393943861</v>
      </c>
      <c r="L136" s="82" t="n">
        <f aca="false">K136/1.33322</f>
        <v>158.983059017912</v>
      </c>
      <c r="M136" s="120" t="n">
        <f aca="false">(($B$9-EXP(52.57-6690.9/(273.15+G136)-4.681*LN(273.15+G136)))/1013)*I136/100*0.2095*((49-1.335*G136+0.02759*POTENZ(G136,2)-0.0003235*POTENZ(G136,3)+0.000001614*POTENZ(G136,4))-($J$16*(5.516*10^-1-1.759*10^-2*G136+2.253*10^-4*POTENZ(G136,2)-2.654*10^-7*POTENZ(G136,3)+5.363*10^-8*POTENZ(G136,4))))*32/22.414</f>
        <v>8.09710709541823</v>
      </c>
      <c r="N136" s="120" t="n">
        <f aca="false">M136*31.25</f>
        <v>253.03459673182</v>
      </c>
    </row>
    <row collapsed="false" customFormat="false" customHeight="false" hidden="false" ht="12.75" outlineLevel="0" r="137">
      <c r="A137" s="119" t="n">
        <v>40402</v>
      </c>
      <c r="B137" s="0" t="s">
        <v>212</v>
      </c>
      <c r="C137" s="0" t="n">
        <v>19.362</v>
      </c>
      <c r="D137" s="0" t="n">
        <v>305.738</v>
      </c>
      <c r="E137" s="0" t="n">
        <v>28.67</v>
      </c>
      <c r="F137" s="0" t="n">
        <v>2877</v>
      </c>
      <c r="G137" s="0" t="n">
        <v>17</v>
      </c>
      <c r="I137" s="120" t="n">
        <f aca="false">(-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+(WURZEL((POTENZ(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,2))-4*((TAN(E137*PI()/180))/(TAN(($B$7+($B$14*(G137-$E$7)))*PI()/180))*1/$B$16*POTENZ(($H$13+($B$15*(G137-$E$8))),2))*((TAN(E137*PI()/180))/(TAN(($B$7+($B$14*(G137-$E$7)))*PI()/180))-1))))/(2*((TAN(E137*PI()/180))/(TAN(($B$7+($B$14*(G137-$E$7)))*PI()/180))*1/$B$16*POTENZ(($H$13+($B$15*(G137-$E$8))),2)))</f>
        <v>100.920266060322</v>
      </c>
      <c r="J137" s="121" t="n">
        <f aca="false">I137*20.9/100</f>
        <v>21.0923356066072</v>
      </c>
      <c r="K137" s="82" t="n">
        <f aca="false">($B$9-EXP(52.57-6690.9/(273.15+G137)-4.681*LN(273.15+G137)))*I137/100*0.2095</f>
        <v>210.06885663803</v>
      </c>
      <c r="L137" s="82" t="n">
        <f aca="false">K137/1.33322</f>
        <v>157.565035506541</v>
      </c>
      <c r="M137" s="120" t="n">
        <f aca="false">(($B$9-EXP(52.57-6690.9/(273.15+G137)-4.681*LN(273.15+G137)))/1013)*I137/100*0.2095*((49-1.335*G137+0.02759*POTENZ(G137,2)-0.0003235*POTENZ(G137,3)+0.000001614*POTENZ(G137,4))-($J$16*(5.516*10^-1-1.759*10^-2*G137+2.253*10^-4*POTENZ(G137,2)-2.654*10^-7*POTENZ(G137,3)+5.363*10^-8*POTENZ(G137,4))))*32/22.414</f>
        <v>8.02488626694556</v>
      </c>
      <c r="N137" s="120" t="n">
        <f aca="false">M137*31.25</f>
        <v>250.777695842049</v>
      </c>
    </row>
    <row collapsed="false" customFormat="false" customHeight="false" hidden="false" ht="12.75" outlineLevel="0" r="138">
      <c r="A138" s="119" t="n">
        <v>40402</v>
      </c>
      <c r="B138" s="0" t="s">
        <v>213</v>
      </c>
      <c r="C138" s="0" t="n">
        <v>19.529</v>
      </c>
      <c r="D138" s="0" t="n">
        <v>307.385</v>
      </c>
      <c r="E138" s="0" t="n">
        <v>28.61</v>
      </c>
      <c r="F138" s="0" t="n">
        <v>2874</v>
      </c>
      <c r="G138" s="0" t="n">
        <v>17</v>
      </c>
      <c r="I138" s="120" t="n">
        <f aca="false">(-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+(WURZEL((POTENZ(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,2))-4*((TAN(E138*PI()/180))/(TAN(($B$7+($B$14*(G138-$E$7)))*PI()/180))*1/$B$16*POTENZ(($H$13+($B$15*(G138-$E$8))),2))*((TAN(E138*PI()/180))/(TAN(($B$7+($B$14*(G138-$E$7)))*PI()/180))-1))))/(2*((TAN(E138*PI()/180))/(TAN(($B$7+($B$14*(G138-$E$7)))*PI()/180))*1/$B$16*POTENZ(($H$13+($B$15*(G138-$E$8))),2)))</f>
        <v>101.464069785433</v>
      </c>
      <c r="J138" s="121" t="n">
        <f aca="false">I138*20.9/100</f>
        <v>21.2059905851556</v>
      </c>
      <c r="K138" s="82" t="n">
        <f aca="false">($B$9-EXP(52.57-6690.9/(273.15+G138)-4.681*LN(273.15+G138)))*I138/100*0.2095</f>
        <v>211.200801996769</v>
      </c>
      <c r="L138" s="82" t="n">
        <f aca="false">K138/1.33322</f>
        <v>158.414066693246</v>
      </c>
      <c r="M138" s="120" t="n">
        <f aca="false">(($B$9-EXP(52.57-6690.9/(273.15+G138)-4.681*LN(273.15+G138)))/1013)*I138/100*0.2095*((49-1.335*G138+0.02759*POTENZ(G138,2)-0.0003235*POTENZ(G138,3)+0.000001614*POTENZ(G138,4))-($J$16*(5.516*10^-1-1.759*10^-2*G138+2.253*10^-4*POTENZ(G138,2)-2.654*10^-7*POTENZ(G138,3)+5.363*10^-8*POTENZ(G138,4))))*32/22.414</f>
        <v>8.06812795878724</v>
      </c>
      <c r="N138" s="120" t="n">
        <f aca="false">M138*31.25</f>
        <v>252.128998712101</v>
      </c>
    </row>
    <row collapsed="false" customFormat="false" customHeight="false" hidden="false" ht="12.75" outlineLevel="0" r="139">
      <c r="A139" s="119" t="n">
        <v>40402</v>
      </c>
      <c r="B139" s="0" t="s">
        <v>214</v>
      </c>
      <c r="C139" s="0" t="n">
        <v>19.695</v>
      </c>
      <c r="D139" s="0" t="n">
        <v>304.645</v>
      </c>
      <c r="E139" s="0" t="n">
        <v>28.71</v>
      </c>
      <c r="F139" s="0" t="n">
        <v>2871</v>
      </c>
      <c r="G139" s="0" t="n">
        <v>17</v>
      </c>
      <c r="I139" s="120" t="n">
        <f aca="false">(-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+(WURZEL((POTENZ(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,2))-4*((TAN(E139*PI()/180))/(TAN(($B$7+($B$14*(G139-$E$7)))*PI()/180))*1/$B$16*POTENZ(($H$13+($B$15*(G139-$E$8))),2))*((TAN(E139*PI()/180))/(TAN(($B$7+($B$14*(G139-$E$7)))*PI()/180))-1))))/(2*((TAN(E139*PI()/180))/(TAN(($B$7+($B$14*(G139-$E$7)))*PI()/180))*1/$B$16*POTENZ(($H$13+($B$15*(G139-$E$8))),2)))</f>
        <v>100.55962133965</v>
      </c>
      <c r="J139" s="121" t="n">
        <f aca="false">I139*20.9/100</f>
        <v>21.0169608599869</v>
      </c>
      <c r="K139" s="82" t="n">
        <f aca="false">($B$9-EXP(52.57-6690.9/(273.15+G139)-4.681*LN(273.15+G139)))*I139/100*0.2095</f>
        <v>209.318162777605</v>
      </c>
      <c r="L139" s="82" t="n">
        <f aca="false">K139/1.33322</f>
        <v>157.00196725042</v>
      </c>
      <c r="M139" s="120" t="n">
        <f aca="false">(($B$9-EXP(52.57-6690.9/(273.15+G139)-4.681*LN(273.15+G139)))/1013)*I139/100*0.2095*((49-1.335*G139+0.02759*POTENZ(G139,2)-0.0003235*POTENZ(G139,3)+0.000001614*POTENZ(G139,4))-($J$16*(5.516*10^-1-1.759*10^-2*G139+2.253*10^-4*POTENZ(G139,2)-2.654*10^-7*POTENZ(G139,3)+5.363*10^-8*POTENZ(G139,4))))*32/22.414</f>
        <v>7.99620884684807</v>
      </c>
      <c r="N139" s="120" t="n">
        <f aca="false">M139*31.25</f>
        <v>249.881526464002</v>
      </c>
    </row>
    <row collapsed="false" customFormat="false" customHeight="false" hidden="false" ht="12.75" outlineLevel="0" r="140">
      <c r="A140" s="119" t="n">
        <v>40402</v>
      </c>
      <c r="B140" s="0" t="s">
        <v>215</v>
      </c>
      <c r="C140" s="0" t="n">
        <v>19.862</v>
      </c>
      <c r="D140" s="0" t="n">
        <v>306.776</v>
      </c>
      <c r="E140" s="0" t="n">
        <v>28.59</v>
      </c>
      <c r="F140" s="0" t="n">
        <v>2865</v>
      </c>
      <c r="G140" s="0" t="n">
        <v>17.1</v>
      </c>
      <c r="I140" s="120" t="n">
        <f aca="false">(-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+(WURZEL((POTENZ(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,2))-4*((TAN(E140*PI()/180))/(TAN(($B$7+($B$14*(G140-$E$7)))*PI()/180))*1/$B$16*POTENZ(($H$13+($B$15*(G140-$E$8))),2))*((TAN(E140*PI()/180))/(TAN(($B$7+($B$14*(G140-$E$7)))*PI()/180))-1))))/(2*((TAN(E140*PI()/180))/(TAN(($B$7+($B$14*(G140-$E$7)))*PI()/180))*1/$B$16*POTENZ(($H$13+($B$15*(G140-$E$8))),2)))</f>
        <v>101.473906848658</v>
      </c>
      <c r="J140" s="121" t="n">
        <f aca="false">I140*20.9/100</f>
        <v>21.2080465313695</v>
      </c>
      <c r="K140" s="82" t="n">
        <f aca="false">($B$9-EXP(52.57-6690.9/(273.15+G140)-4.681*LN(273.15+G140)))*I140/100*0.2095</f>
        <v>211.195043199865</v>
      </c>
      <c r="L140" s="82" t="n">
        <f aca="false">K140/1.33322</f>
        <v>158.409747228413</v>
      </c>
      <c r="M140" s="120" t="n">
        <f aca="false">(($B$9-EXP(52.57-6690.9/(273.15+G140)-4.681*LN(273.15+G140)))/1013)*I140/100*0.2095*((49-1.335*G140+0.02759*POTENZ(G140,2)-0.0003235*POTENZ(G140,3)+0.000001614*POTENZ(G140,4))-($J$16*(5.516*10^-1-1.759*10^-2*G140+2.253*10^-4*POTENZ(G140,2)-2.654*10^-7*POTENZ(G140,3)+5.363*10^-8*POTENZ(G140,4))))*32/22.414</f>
        <v>8.05354459921794</v>
      </c>
      <c r="N140" s="120" t="n">
        <f aca="false">M140*31.25</f>
        <v>251.673268725561</v>
      </c>
    </row>
    <row collapsed="false" customFormat="false" customHeight="false" hidden="false" ht="12.75" outlineLevel="0" r="141">
      <c r="A141" s="119" t="n">
        <v>40402</v>
      </c>
      <c r="B141" s="0" t="s">
        <v>216</v>
      </c>
      <c r="C141" s="0" t="n">
        <v>20.029</v>
      </c>
      <c r="D141" s="0" t="n">
        <v>305.404</v>
      </c>
      <c r="E141" s="0" t="n">
        <v>28.64</v>
      </c>
      <c r="F141" s="0" t="n">
        <v>2874</v>
      </c>
      <c r="G141" s="0" t="n">
        <v>17.1</v>
      </c>
      <c r="I141" s="120" t="n">
        <f aca="false">(-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+(WURZEL((POTENZ(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,2))-4*((TAN(E141*PI()/180))/(TAN(($B$7+($B$14*(G141-$E$7)))*PI()/180))*1/$B$16*POTENZ(($H$13+($B$15*(G141-$E$8))),2))*((TAN(E141*PI()/180))/(TAN(($B$7+($B$14*(G141-$E$7)))*PI()/180))-1))))/(2*((TAN(E141*PI()/180))/(TAN(($B$7+($B$14*(G141-$E$7)))*PI()/180))*1/$B$16*POTENZ(($H$13+($B$15*(G141-$E$8))),2)))</f>
        <v>101.020294385367</v>
      </c>
      <c r="J141" s="121" t="n">
        <f aca="false">I141*20.9/100</f>
        <v>21.1132415265416</v>
      </c>
      <c r="K141" s="82" t="n">
        <f aca="false">($B$9-EXP(52.57-6690.9/(273.15+G141)-4.681*LN(273.15+G141)))*I141/100*0.2095</f>
        <v>210.25095119872</v>
      </c>
      <c r="L141" s="82" t="n">
        <f aca="false">K141/1.33322</f>
        <v>157.701618036573</v>
      </c>
      <c r="M141" s="120" t="n">
        <f aca="false">(($B$9-EXP(52.57-6690.9/(273.15+G141)-4.681*LN(273.15+G141)))/1013)*I141/100*0.2095*((49-1.335*G141+0.02759*POTENZ(G141,2)-0.0003235*POTENZ(G141,3)+0.000001614*POTENZ(G141,4))-($J$16*(5.516*10^-1-1.759*10^-2*G141+2.253*10^-4*POTENZ(G141,2)-2.654*10^-7*POTENZ(G141,3)+5.363*10^-8*POTENZ(G141,4))))*32/22.414</f>
        <v>8.01754334217238</v>
      </c>
      <c r="N141" s="120" t="n">
        <f aca="false">M141*31.25</f>
        <v>250.548229442887</v>
      </c>
    </row>
    <row collapsed="false" customFormat="false" customHeight="false" hidden="false" ht="12.75" outlineLevel="0" r="142">
      <c r="A142" s="119" t="n">
        <v>40402</v>
      </c>
      <c r="B142" s="0" t="s">
        <v>217</v>
      </c>
      <c r="C142" s="0" t="n">
        <v>20.196</v>
      </c>
      <c r="D142" s="0" t="n">
        <v>305.404</v>
      </c>
      <c r="E142" s="0" t="n">
        <v>28.64</v>
      </c>
      <c r="F142" s="0" t="n">
        <v>2875</v>
      </c>
      <c r="G142" s="0" t="n">
        <v>17.1</v>
      </c>
      <c r="I142" s="120" t="n">
        <f aca="false">(-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+(WURZEL((POTENZ(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,2))-4*((TAN(E142*PI()/180))/(TAN(($B$7+($B$14*(G142-$E$7)))*PI()/180))*1/$B$16*POTENZ(($H$13+($B$15*(G142-$E$8))),2))*((TAN(E142*PI()/180))/(TAN(($B$7+($B$14*(G142-$E$7)))*PI()/180))-1))))/(2*((TAN(E142*PI()/180))/(TAN(($B$7+($B$14*(G142-$E$7)))*PI()/180))*1/$B$16*POTENZ(($H$13+($B$15*(G142-$E$8))),2)))</f>
        <v>101.020294385367</v>
      </c>
      <c r="J142" s="121" t="n">
        <f aca="false">I142*20.9/100</f>
        <v>21.1132415265416</v>
      </c>
      <c r="K142" s="82" t="n">
        <f aca="false">($B$9-EXP(52.57-6690.9/(273.15+G142)-4.681*LN(273.15+G142)))*I142/100*0.2095</f>
        <v>210.25095119872</v>
      </c>
      <c r="L142" s="82" t="n">
        <f aca="false">K142/1.33322</f>
        <v>157.701618036573</v>
      </c>
      <c r="M142" s="120" t="n">
        <f aca="false">(($B$9-EXP(52.57-6690.9/(273.15+G142)-4.681*LN(273.15+G142)))/1013)*I142/100*0.2095*((49-1.335*G142+0.02759*POTENZ(G142,2)-0.0003235*POTENZ(G142,3)+0.000001614*POTENZ(G142,4))-($J$16*(5.516*10^-1-1.759*10^-2*G142+2.253*10^-4*POTENZ(G142,2)-2.654*10^-7*POTENZ(G142,3)+5.363*10^-8*POTENZ(G142,4))))*32/22.414</f>
        <v>8.01754334217238</v>
      </c>
      <c r="N142" s="120" t="n">
        <f aca="false">M142*31.25</f>
        <v>250.548229442887</v>
      </c>
    </row>
    <row collapsed="false" customFormat="false" customHeight="false" hidden="false" ht="12.75" outlineLevel="0" r="143">
      <c r="A143" s="119" t="n">
        <v>40402</v>
      </c>
      <c r="B143" s="0" t="s">
        <v>218</v>
      </c>
      <c r="C143" s="0" t="n">
        <v>20.363</v>
      </c>
      <c r="D143" s="0" t="n">
        <v>307.878</v>
      </c>
      <c r="E143" s="0" t="n">
        <v>28.55</v>
      </c>
      <c r="F143" s="0" t="n">
        <v>2873</v>
      </c>
      <c r="G143" s="0" t="n">
        <v>17.1</v>
      </c>
      <c r="I143" s="120" t="n">
        <f aca="false">(-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+(WURZEL((POTENZ(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,2))-4*((TAN(E143*PI()/180))/(TAN(($B$7+($B$14*(G143-$E$7)))*PI()/180))*1/$B$16*POTENZ(($H$13+($B$15*(G143-$E$8))),2))*((TAN(E143*PI()/180))/(TAN(($B$7+($B$14*(G143-$E$7)))*PI()/180))-1))))/(2*((TAN(E143*PI()/180))/(TAN(($B$7+($B$14*(G143-$E$7)))*PI()/180))*1/$B$16*POTENZ(($H$13+($B$15*(G143-$E$8))),2)))</f>
        <v>101.838512462814</v>
      </c>
      <c r="J143" s="121" t="n">
        <f aca="false">I143*20.9/100</f>
        <v>21.2842491047281</v>
      </c>
      <c r="K143" s="82" t="n">
        <f aca="false">($B$9-EXP(52.57-6690.9/(273.15+G143)-4.681*LN(273.15+G143)))*I143/100*0.2095</f>
        <v>211.953887525702</v>
      </c>
      <c r="L143" s="82" t="n">
        <f aca="false">K143/1.33322</f>
        <v>158.978928853229</v>
      </c>
      <c r="M143" s="120" t="n">
        <f aca="false">(($B$9-EXP(52.57-6690.9/(273.15+G143)-4.681*LN(273.15+G143)))/1013)*I143/100*0.2095*((49-1.335*G143+0.02759*POTENZ(G143,2)-0.0003235*POTENZ(G143,3)+0.000001614*POTENZ(G143,4))-($J$16*(5.516*10^-1-1.759*10^-2*G143+2.253*10^-4*POTENZ(G143,2)-2.654*10^-7*POTENZ(G143,3)+5.363*10^-8*POTENZ(G143,4))))*32/22.414</f>
        <v>8.08248176805201</v>
      </c>
      <c r="N143" s="120" t="n">
        <f aca="false">M143*31.25</f>
        <v>252.577555251625</v>
      </c>
    </row>
    <row collapsed="false" customFormat="false" customHeight="false" hidden="false" ht="12.75" outlineLevel="0" r="144">
      <c r="A144" s="119" t="n">
        <v>40402</v>
      </c>
      <c r="B144" s="0" t="s">
        <v>219</v>
      </c>
      <c r="C144" s="0" t="n">
        <v>20.53</v>
      </c>
      <c r="D144" s="0" t="n">
        <v>305.131</v>
      </c>
      <c r="E144" s="0" t="n">
        <v>28.65</v>
      </c>
      <c r="F144" s="0" t="n">
        <v>2863</v>
      </c>
      <c r="G144" s="0" t="n">
        <v>17.1</v>
      </c>
      <c r="I144" s="120" t="n">
        <f aca="false">(-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+(WURZEL((POTENZ(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,2))-4*((TAN(E144*PI()/180))/(TAN(($B$7+($B$14*(G144-$E$7)))*PI()/180))*1/$B$16*POTENZ(($H$13+($B$15*(G144-$E$8))),2))*((TAN(E144*PI()/180))/(TAN(($B$7+($B$14*(G144-$E$7)))*PI()/180))-1))))/(2*((TAN(E144*PI()/180))/(TAN(($B$7+($B$14*(G144-$E$7)))*PI()/180))*1/$B$16*POTENZ(($H$13+($B$15*(G144-$E$8))),2)))</f>
        <v>100.929856524837</v>
      </c>
      <c r="J144" s="121" t="n">
        <f aca="false">I144*20.9/100</f>
        <v>21.094340013691</v>
      </c>
      <c r="K144" s="82" t="n">
        <f aca="false">($B$9-EXP(52.57-6690.9/(273.15+G144)-4.681*LN(273.15+G144)))*I144/100*0.2095</f>
        <v>210.062725196051</v>
      </c>
      <c r="L144" s="82" t="n">
        <f aca="false">K144/1.33322</f>
        <v>157.560436534143</v>
      </c>
      <c r="M144" s="120" t="n">
        <f aca="false">(($B$9-EXP(52.57-6690.9/(273.15+G144)-4.681*LN(273.15+G144)))/1013)*I144/100*0.2095*((49-1.335*G144+0.02759*POTENZ(G144,2)-0.0003235*POTENZ(G144,3)+0.000001614*POTENZ(G144,4))-($J$16*(5.516*10^-1-1.759*10^-2*G144+2.253*10^-4*POTENZ(G144,2)-2.654*10^-7*POTENZ(G144,3)+5.363*10^-8*POTENZ(G144,4))))*32/22.414</f>
        <v>8.01036568078286</v>
      </c>
      <c r="N144" s="120" t="n">
        <f aca="false">M144*31.25</f>
        <v>250.323927524464</v>
      </c>
    </row>
    <row collapsed="false" customFormat="false" customHeight="false" hidden="false" ht="12.75" outlineLevel="0" r="145">
      <c r="A145" s="119" t="n">
        <v>40402</v>
      </c>
      <c r="B145" s="0" t="s">
        <v>220</v>
      </c>
      <c r="C145" s="0" t="n">
        <v>20.697</v>
      </c>
      <c r="D145" s="0" t="n">
        <v>311.213</v>
      </c>
      <c r="E145" s="0" t="n">
        <v>28.43</v>
      </c>
      <c r="F145" s="0" t="n">
        <v>2869</v>
      </c>
      <c r="G145" s="0" t="n">
        <v>17.1</v>
      </c>
      <c r="I145" s="120" t="n">
        <f aca="false">(-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+(WURZEL((POTENZ(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,2))-4*((TAN(E145*PI()/180))/(TAN(($B$7+($B$14*(G145-$E$7)))*PI()/180))*1/$B$16*POTENZ(($H$13+($B$15*(G145-$E$8))),2))*((TAN(E145*PI()/180))/(TAN(($B$7+($B$14*(G145-$E$7)))*PI()/180))-1))))/(2*((TAN(E145*PI()/180))/(TAN(($B$7+($B$14*(G145-$E$7)))*PI()/180))*1/$B$16*POTENZ(($H$13+($B$15*(G145-$E$8))),2)))</f>
        <v>102.941568096426</v>
      </c>
      <c r="J145" s="121" t="n">
        <f aca="false">I145*20.9/100</f>
        <v>21.514787732153</v>
      </c>
      <c r="K145" s="82" t="n">
        <f aca="false">($B$9-EXP(52.57-6690.9/(273.15+G145)-4.681*LN(273.15+G145)))*I145/100*0.2095</f>
        <v>214.24964896258</v>
      </c>
      <c r="L145" s="82" t="n">
        <f aca="false">K145/1.33322</f>
        <v>160.700896298121</v>
      </c>
      <c r="M145" s="120" t="n">
        <f aca="false">(($B$9-EXP(52.57-6690.9/(273.15+G145)-4.681*LN(273.15+G145)))/1013)*I145/100*0.2095*((49-1.335*G145+0.02759*POTENZ(G145,2)-0.0003235*POTENZ(G145,3)+0.000001614*POTENZ(G145,4))-($J$16*(5.516*10^-1-1.759*10^-2*G145+2.253*10^-4*POTENZ(G145,2)-2.654*10^-7*POTENZ(G145,3)+5.363*10^-8*POTENZ(G145,4))))*32/22.414</f>
        <v>8.17002651740279</v>
      </c>
      <c r="N145" s="120" t="n">
        <f aca="false">M145*31.25</f>
        <v>255.313328668837</v>
      </c>
    </row>
    <row collapsed="false" customFormat="false" customHeight="false" hidden="false" ht="12.75" outlineLevel="0" r="146">
      <c r="A146" s="119" t="n">
        <v>40402</v>
      </c>
      <c r="B146" s="0" t="s">
        <v>221</v>
      </c>
      <c r="C146" s="0" t="n">
        <v>20.864</v>
      </c>
      <c r="D146" s="0" t="n">
        <v>309.262</v>
      </c>
      <c r="E146" s="0" t="n">
        <v>28.5</v>
      </c>
      <c r="F146" s="0" t="n">
        <v>2865</v>
      </c>
      <c r="G146" s="0" t="n">
        <v>17.1</v>
      </c>
      <c r="I146" s="120" t="n">
        <f aca="false">(-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+(WURZEL((POTENZ(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,2))-4*((TAN(E146*PI()/180))/(TAN(($B$7+($B$14*(G146-$E$7)))*PI()/180))*1/$B$16*POTENZ(($H$13+($B$15*(G146-$E$8))),2))*((TAN(E146*PI()/180))/(TAN(($B$7+($B$14*(G146-$E$7)))*PI()/180))-1))))/(2*((TAN(E146*PI()/180))/(TAN(($B$7+($B$14*(G146-$E$7)))*PI()/180))*1/$B$16*POTENZ(($H$13+($B$15*(G146-$E$8))),2)))</f>
        <v>102.296427854923</v>
      </c>
      <c r="J146" s="121" t="n">
        <f aca="false">I146*20.9/100</f>
        <v>21.3799534216788</v>
      </c>
      <c r="K146" s="82" t="n">
        <f aca="false">($B$9-EXP(52.57-6690.9/(273.15+G146)-4.681*LN(273.15+G146)))*I146/100*0.2095</f>
        <v>212.906935102381</v>
      </c>
      <c r="L146" s="82" t="n">
        <f aca="false">K146/1.33322</f>
        <v>159.693775297686</v>
      </c>
      <c r="M146" s="120" t="n">
        <f aca="false">(($B$9-EXP(52.57-6690.9/(273.15+G146)-4.681*LN(273.15+G146)))/1013)*I146/100*0.2095*((49-1.335*G146+0.02759*POTENZ(G146,2)-0.0003235*POTENZ(G146,3)+0.000001614*POTENZ(G146,4))-($J$16*(5.516*10^-1-1.759*10^-2*G146+2.253*10^-4*POTENZ(G146,2)-2.654*10^-7*POTENZ(G146,3)+5.363*10^-8*POTENZ(G146,4))))*32/22.414</f>
        <v>8.1188245299259</v>
      </c>
      <c r="N146" s="120" t="n">
        <f aca="false">M146*31.25</f>
        <v>253.713266560184</v>
      </c>
    </row>
    <row collapsed="false" customFormat="false" customHeight="false" hidden="false" ht="12.75" outlineLevel="0" r="147">
      <c r="A147" s="119" t="n">
        <v>40402</v>
      </c>
      <c r="B147" s="0" t="s">
        <v>222</v>
      </c>
      <c r="C147" s="0" t="n">
        <v>21.031</v>
      </c>
      <c r="D147" s="0" t="n">
        <v>306.226</v>
      </c>
      <c r="E147" s="0" t="n">
        <v>28.61</v>
      </c>
      <c r="F147" s="0" t="n">
        <v>2865</v>
      </c>
      <c r="G147" s="0" t="n">
        <v>17.1</v>
      </c>
      <c r="I147" s="120" t="n">
        <f aca="false">(-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+(WURZEL((POTENZ(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,2))-4*((TAN(E147*PI()/180))/(TAN(($B$7+($B$14*(G147-$E$7)))*PI()/180))*1/$B$16*POTENZ(($H$13+($B$15*(G147-$E$8))),2))*((TAN(E147*PI()/180))/(TAN(($B$7+($B$14*(G147-$E$7)))*PI()/180))-1))))/(2*((TAN(E147*PI()/180))/(TAN(($B$7+($B$14*(G147-$E$7)))*PI()/180))*1/$B$16*POTENZ(($H$13+($B$15*(G147-$E$8))),2)))</f>
        <v>101.292176709062</v>
      </c>
      <c r="J147" s="121" t="n">
        <f aca="false">I147*20.9/100</f>
        <v>21.1700649321939</v>
      </c>
      <c r="K147" s="82" t="n">
        <f aca="false">($B$9-EXP(52.57-6690.9/(273.15+G147)-4.681*LN(273.15+G147)))*I147/100*0.2095</f>
        <v>210.816812915109</v>
      </c>
      <c r="L147" s="82" t="n">
        <f aca="false">K147/1.33322</f>
        <v>158.126050400616</v>
      </c>
      <c r="M147" s="120" t="n">
        <f aca="false">(($B$9-EXP(52.57-6690.9/(273.15+G147)-4.681*LN(273.15+G147)))/1013)*I147/100*0.2095*((49-1.335*G147+0.02759*POTENZ(G147,2)-0.0003235*POTENZ(G147,3)+0.000001614*POTENZ(G147,4))-($J$16*(5.516*10^-1-1.759*10^-2*G147+2.253*10^-4*POTENZ(G147,2)-2.654*10^-7*POTENZ(G147,3)+5.363*10^-8*POTENZ(G147,4))))*32/22.414</f>
        <v>8.03912146493929</v>
      </c>
      <c r="N147" s="120" t="n">
        <f aca="false">M147*31.25</f>
        <v>251.222545779353</v>
      </c>
    </row>
    <row collapsed="false" customFormat="false" customHeight="false" hidden="false" ht="12.75" outlineLevel="0" r="148">
      <c r="A148" s="119" t="n">
        <v>40402</v>
      </c>
      <c r="B148" s="0" t="s">
        <v>223</v>
      </c>
      <c r="C148" s="0" t="n">
        <v>21.198</v>
      </c>
      <c r="D148" s="0" t="n">
        <v>312.615</v>
      </c>
      <c r="E148" s="0" t="n">
        <v>28.38</v>
      </c>
      <c r="F148" s="0" t="n">
        <v>2869</v>
      </c>
      <c r="G148" s="0" t="n">
        <v>17.1</v>
      </c>
      <c r="I148" s="120" t="n">
        <f aca="false">(-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+(WURZEL((POTENZ(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,2))-4*((TAN(E148*PI()/180))/(TAN(($B$7+($B$14*(G148-$E$7)))*PI()/180))*1/$B$16*POTENZ(($H$13+($B$15*(G148-$E$8))),2))*((TAN(E148*PI()/180))/(TAN(($B$7+($B$14*(G148-$E$7)))*PI()/180))-1))))/(2*((TAN(E148*PI()/180))/(TAN(($B$7+($B$14*(G148-$E$7)))*PI()/180))*1/$B$16*POTENZ(($H$13+($B$15*(G148-$E$8))),2)))</f>
        <v>103.405304368421</v>
      </c>
      <c r="J148" s="121" t="n">
        <f aca="false">I148*20.9/100</f>
        <v>21.611708613</v>
      </c>
      <c r="K148" s="82" t="n">
        <f aca="false">($B$9-EXP(52.57-6690.9/(273.15+G148)-4.681*LN(273.15+G148)))*I148/100*0.2095</f>
        <v>215.214811387473</v>
      </c>
      <c r="L148" s="82" t="n">
        <f aca="false">K148/1.33322</f>
        <v>161.424829651125</v>
      </c>
      <c r="M148" s="120" t="n">
        <f aca="false">(($B$9-EXP(52.57-6690.9/(273.15+G148)-4.681*LN(273.15+G148)))/1013)*I148/100*0.2095*((49-1.335*G148+0.02759*POTENZ(G148,2)-0.0003235*POTENZ(G148,3)+0.000001614*POTENZ(G148,4))-($J$16*(5.516*10^-1-1.759*10^-2*G148+2.253*10^-4*POTENZ(G148,2)-2.654*10^-7*POTENZ(G148,3)+5.363*10^-8*POTENZ(G148,4))))*32/22.414</f>
        <v>8.20683125730858</v>
      </c>
      <c r="N148" s="120" t="n">
        <f aca="false">M148*31.25</f>
        <v>256.463476790893</v>
      </c>
    </row>
    <row collapsed="false" customFormat="false" customHeight="false" hidden="false" ht="12.75" outlineLevel="0" r="149">
      <c r="A149" s="119" t="n">
        <v>40402</v>
      </c>
      <c r="B149" s="0" t="s">
        <v>224</v>
      </c>
      <c r="C149" s="0" t="n">
        <v>21.365</v>
      </c>
      <c r="D149" s="0" t="n">
        <v>311.213</v>
      </c>
      <c r="E149" s="0" t="n">
        <v>28.43</v>
      </c>
      <c r="F149" s="0" t="n">
        <v>2853</v>
      </c>
      <c r="G149" s="0" t="n">
        <v>17.1</v>
      </c>
      <c r="I149" s="120" t="n">
        <f aca="false">(-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+(WURZEL((POTENZ(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,2))-4*((TAN(E149*PI()/180))/(TAN(($B$7+($B$14*(G149-$E$7)))*PI()/180))*1/$B$16*POTENZ(($H$13+($B$15*(G149-$E$8))),2))*((TAN(E149*PI()/180))/(TAN(($B$7+($B$14*(G149-$E$7)))*PI()/180))-1))))/(2*((TAN(E149*PI()/180))/(TAN(($B$7+($B$14*(G149-$E$7)))*PI()/180))*1/$B$16*POTENZ(($H$13+($B$15*(G149-$E$8))),2)))</f>
        <v>102.941568096426</v>
      </c>
      <c r="J149" s="121" t="n">
        <f aca="false">I149*20.9/100</f>
        <v>21.514787732153</v>
      </c>
      <c r="K149" s="82" t="n">
        <f aca="false">($B$9-EXP(52.57-6690.9/(273.15+G149)-4.681*LN(273.15+G149)))*I149/100*0.2095</f>
        <v>214.24964896258</v>
      </c>
      <c r="L149" s="82" t="n">
        <f aca="false">K149/1.33322</f>
        <v>160.700896298121</v>
      </c>
      <c r="M149" s="120" t="n">
        <f aca="false">(($B$9-EXP(52.57-6690.9/(273.15+G149)-4.681*LN(273.15+G149)))/1013)*I149/100*0.2095*((49-1.335*G149+0.02759*POTENZ(G149,2)-0.0003235*POTENZ(G149,3)+0.000001614*POTENZ(G149,4))-($J$16*(5.516*10^-1-1.759*10^-2*G149+2.253*10^-4*POTENZ(G149,2)-2.654*10^-7*POTENZ(G149,3)+5.363*10^-8*POTENZ(G149,4))))*32/22.414</f>
        <v>8.17002651740279</v>
      </c>
      <c r="N149" s="120" t="n">
        <f aca="false">M149*31.25</f>
        <v>255.313328668837</v>
      </c>
    </row>
    <row collapsed="false" customFormat="false" customHeight="false" hidden="false" ht="12.75" outlineLevel="0" r="150">
      <c r="A150" s="119" t="n">
        <v>40402</v>
      </c>
      <c r="B150" s="0" t="s">
        <v>225</v>
      </c>
      <c r="C150" s="0" t="n">
        <v>21.531</v>
      </c>
      <c r="D150" s="0" t="n">
        <v>309.54</v>
      </c>
      <c r="E150" s="0" t="n">
        <v>28.49</v>
      </c>
      <c r="F150" s="0" t="n">
        <v>2860</v>
      </c>
      <c r="G150" s="0" t="n">
        <v>17.1</v>
      </c>
      <c r="I150" s="120" t="n">
        <f aca="false">(-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+(WURZEL((POTENZ(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,2))-4*((TAN(E150*PI()/180))/(TAN(($B$7+($B$14*(G150-$E$7)))*PI()/180))*1/$B$16*POTENZ(($H$13+($B$15*(G150-$E$8))),2))*((TAN(E150*PI()/180))/(TAN(($B$7+($B$14*(G150-$E$7)))*PI()/180))-1))))/(2*((TAN(E150*PI()/180))/(TAN(($B$7+($B$14*(G150-$E$7)))*PI()/180))*1/$B$16*POTENZ(($H$13+($B$15*(G150-$E$8))),2)))</f>
        <v>102.388300040565</v>
      </c>
      <c r="J150" s="121" t="n">
        <f aca="false">I150*20.9/100</f>
        <v>21.3991547084781</v>
      </c>
      <c r="K150" s="82" t="n">
        <f aca="false">($B$9-EXP(52.57-6690.9/(273.15+G150)-4.681*LN(273.15+G150)))*I150/100*0.2095</f>
        <v>213.098146329171</v>
      </c>
      <c r="L150" s="82" t="n">
        <f aca="false">K150/1.33322</f>
        <v>159.83719590853</v>
      </c>
      <c r="M150" s="120" t="n">
        <f aca="false">(($B$9-EXP(52.57-6690.9/(273.15+G150)-4.681*LN(273.15+G150)))/1013)*I150/100*0.2095*((49-1.335*G150+0.02759*POTENZ(G150,2)-0.0003235*POTENZ(G150,3)+0.000001614*POTENZ(G150,4))-($J$16*(5.516*10^-1-1.759*10^-2*G150+2.253*10^-4*POTENZ(G150,2)-2.654*10^-7*POTENZ(G150,3)+5.363*10^-8*POTENZ(G150,4))))*32/22.414</f>
        <v>8.12611602748895</v>
      </c>
      <c r="N150" s="120" t="n">
        <f aca="false">M150*31.25</f>
        <v>253.94112585903</v>
      </c>
    </row>
    <row collapsed="false" customFormat="false" customHeight="false" hidden="false" ht="12.75" outlineLevel="0" r="151">
      <c r="A151" s="119" t="n">
        <v>40402</v>
      </c>
      <c r="B151" s="0" t="s">
        <v>226</v>
      </c>
      <c r="C151" s="0" t="n">
        <v>21.699</v>
      </c>
      <c r="D151" s="0" t="n">
        <v>306.501</v>
      </c>
      <c r="E151" s="0" t="n">
        <v>28.6</v>
      </c>
      <c r="F151" s="0" t="n">
        <v>2854</v>
      </c>
      <c r="G151" s="0" t="n">
        <v>17.1</v>
      </c>
      <c r="I151" s="120" t="n">
        <f aca="false">(-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+(WURZEL((POTENZ(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,2))-4*((TAN(E151*PI()/180))/(TAN(($B$7+($B$14*(G151-$E$7)))*PI()/180))*1/$B$16*POTENZ(($H$13+($B$15*(G151-$E$8))),2))*((TAN(E151*PI()/180))/(TAN(($B$7+($B$14*(G151-$E$7)))*PI()/180))-1))))/(2*((TAN(E151*PI()/180))/(TAN(($B$7+($B$14*(G151-$E$7)))*PI()/180))*1/$B$16*POTENZ(($H$13+($B$15*(G151-$E$8))),2)))</f>
        <v>101.382994165951</v>
      </c>
      <c r="J151" s="121" t="n">
        <f aca="false">I151*20.9/100</f>
        <v>21.1890457806837</v>
      </c>
      <c r="K151" s="82" t="n">
        <f aca="false">($B$9-EXP(52.57-6690.9/(273.15+G151)-4.681*LN(273.15+G151)))*I151/100*0.2095</f>
        <v>211.005828961959</v>
      </c>
      <c r="L151" s="82" t="n">
        <f aca="false">K151/1.33322</f>
        <v>158.26782448655</v>
      </c>
      <c r="M151" s="120" t="n">
        <f aca="false">(($B$9-EXP(52.57-6690.9/(273.15+G151)-4.681*LN(273.15+G151)))/1013)*I151/100*0.2095*((49-1.335*G151+0.02759*POTENZ(G151,2)-0.0003235*POTENZ(G151,3)+0.000001614*POTENZ(G151,4))-($J$16*(5.516*10^-1-1.759*10^-2*G151+2.253*10^-4*POTENZ(G151,2)-2.654*10^-7*POTENZ(G151,3)+5.363*10^-8*POTENZ(G151,4))))*32/22.414</f>
        <v>8.04632925324817</v>
      </c>
      <c r="N151" s="120" t="n">
        <f aca="false">M151*31.25</f>
        <v>251.447789164005</v>
      </c>
    </row>
    <row collapsed="false" customFormat="false" customHeight="false" hidden="false" ht="12.75" outlineLevel="0" r="152">
      <c r="A152" s="119" t="n">
        <v>40402</v>
      </c>
      <c r="B152" s="0" t="s">
        <v>227</v>
      </c>
      <c r="C152" s="0" t="n">
        <v>21.865</v>
      </c>
      <c r="D152" s="0" t="n">
        <v>308.431</v>
      </c>
      <c r="E152" s="0" t="n">
        <v>28.53</v>
      </c>
      <c r="F152" s="0" t="n">
        <v>2857</v>
      </c>
      <c r="G152" s="0" t="n">
        <v>17.1</v>
      </c>
      <c r="I152" s="120" t="n">
        <f aca="false">(-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+(WURZEL((POTENZ(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,2))-4*((TAN(E152*PI()/180))/(TAN(($B$7+($B$14*(G152-$E$7)))*PI()/180))*1/$B$16*POTENZ(($H$13+($B$15*(G152-$E$8))),2))*((TAN(E152*PI()/180))/(TAN(($B$7+($B$14*(G152-$E$7)))*PI()/180))-1))))/(2*((TAN(E152*PI()/180))/(TAN(($B$7+($B$14*(G152-$E$7)))*PI()/180))*1/$B$16*POTENZ(($H$13+($B$15*(G152-$E$8))),2)))</f>
        <v>102.021390043271</v>
      </c>
      <c r="J152" s="121" t="n">
        <f aca="false">I152*20.9/100</f>
        <v>21.3224705190437</v>
      </c>
      <c r="K152" s="82" t="n">
        <f aca="false">($B$9-EXP(52.57-6690.9/(273.15+G152)-4.681*LN(273.15+G152)))*I152/100*0.2095</f>
        <v>212.334505949733</v>
      </c>
      <c r="L152" s="82" t="n">
        <f aca="false">K152/1.33322</f>
        <v>159.26441693774</v>
      </c>
      <c r="M152" s="120" t="n">
        <f aca="false">(($B$9-EXP(52.57-6690.9/(273.15+G152)-4.681*LN(273.15+G152)))/1013)*I152/100*0.2095*((49-1.335*G152+0.02759*POTENZ(G152,2)-0.0003235*POTENZ(G152,3)+0.000001614*POTENZ(G152,4))-($J$16*(5.516*10^-1-1.759*10^-2*G152+2.253*10^-4*POTENZ(G152,2)-2.654*10^-7*POTENZ(G152,3)+5.363*10^-8*POTENZ(G152,4))))*32/22.414</f>
        <v>8.09699596974336</v>
      </c>
      <c r="N152" s="120" t="n">
        <f aca="false">M152*31.25</f>
        <v>253.03112405448</v>
      </c>
    </row>
    <row collapsed="false" customFormat="false" customHeight="false" hidden="false" ht="12.75" outlineLevel="0" r="153">
      <c r="A153" s="119" t="n">
        <v>40402</v>
      </c>
      <c r="B153" s="0" t="s">
        <v>228</v>
      </c>
      <c r="C153" s="0" t="n">
        <v>22.032</v>
      </c>
      <c r="D153" s="0" t="n">
        <v>309.54</v>
      </c>
      <c r="E153" s="0" t="n">
        <v>28.49</v>
      </c>
      <c r="F153" s="0" t="n">
        <v>2853</v>
      </c>
      <c r="G153" s="0" t="n">
        <v>17.1</v>
      </c>
      <c r="I153" s="120" t="n">
        <f aca="false">(-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+(WURZEL((POTENZ(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,2))-4*((TAN(E153*PI()/180))/(TAN(($B$7+($B$14*(G153-$E$7)))*PI()/180))*1/$B$16*POTENZ(($H$13+($B$15*(G153-$E$8))),2))*((TAN(E153*PI()/180))/(TAN(($B$7+($B$14*(G153-$E$7)))*PI()/180))-1))))/(2*((TAN(E153*PI()/180))/(TAN(($B$7+($B$14*(G153-$E$7)))*PI()/180))*1/$B$16*POTENZ(($H$13+($B$15*(G153-$E$8))),2)))</f>
        <v>102.388300040565</v>
      </c>
      <c r="J153" s="121" t="n">
        <f aca="false">I153*20.9/100</f>
        <v>21.3991547084781</v>
      </c>
      <c r="K153" s="82" t="n">
        <f aca="false">($B$9-EXP(52.57-6690.9/(273.15+G153)-4.681*LN(273.15+G153)))*I153/100*0.2095</f>
        <v>213.098146329171</v>
      </c>
      <c r="L153" s="82" t="n">
        <f aca="false">K153/1.33322</f>
        <v>159.83719590853</v>
      </c>
      <c r="M153" s="120" t="n">
        <f aca="false">(($B$9-EXP(52.57-6690.9/(273.15+G153)-4.681*LN(273.15+G153)))/1013)*I153/100*0.2095*((49-1.335*G153+0.02759*POTENZ(G153,2)-0.0003235*POTENZ(G153,3)+0.000001614*POTENZ(G153,4))-($J$16*(5.516*10^-1-1.759*10^-2*G153+2.253*10^-4*POTENZ(G153,2)-2.654*10^-7*POTENZ(G153,3)+5.363*10^-8*POTENZ(G153,4))))*32/22.414</f>
        <v>8.12611602748895</v>
      </c>
      <c r="N153" s="120" t="n">
        <f aca="false">M153*31.25</f>
        <v>253.94112585903</v>
      </c>
    </row>
    <row collapsed="false" customFormat="false" customHeight="false" hidden="false" ht="12.75" outlineLevel="0" r="154">
      <c r="A154" s="119" t="n">
        <v>40402</v>
      </c>
      <c r="B154" s="0" t="s">
        <v>229</v>
      </c>
      <c r="C154" s="0" t="n">
        <v>22.199</v>
      </c>
      <c r="D154" s="0" t="n">
        <v>314.024</v>
      </c>
      <c r="E154" s="0" t="n">
        <v>28.33</v>
      </c>
      <c r="F154" s="0" t="n">
        <v>2856</v>
      </c>
      <c r="G154" s="0" t="n">
        <v>17.1</v>
      </c>
      <c r="I154" s="120" t="n">
        <f aca="false">(-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+(WURZEL((POTENZ(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,2))-4*((TAN(E154*PI()/180))/(TAN(($B$7+($B$14*(G154-$E$7)))*PI()/180))*1/$B$16*POTENZ(($H$13+($B$15*(G154-$E$8))),2))*((TAN(E154*PI()/180))/(TAN(($B$7+($B$14*(G154-$E$7)))*PI()/180))-1))))/(2*((TAN(E154*PI()/180))/(TAN(($B$7+($B$14*(G154-$E$7)))*PI()/180))*1/$B$16*POTENZ(($H$13+($B$15*(G154-$E$8))),2)))</f>
        <v>103.871494606314</v>
      </c>
      <c r="J154" s="121" t="n">
        <f aca="false">I154*20.9/100</f>
        <v>21.7091423727196</v>
      </c>
      <c r="K154" s="82" t="n">
        <f aca="false">($B$9-EXP(52.57-6690.9/(273.15+G154)-4.681*LN(273.15+G154)))*I154/100*0.2095</f>
        <v>216.185081188733</v>
      </c>
      <c r="L154" s="82" t="n">
        <f aca="false">K154/1.33322</f>
        <v>162.152593862028</v>
      </c>
      <c r="M154" s="120" t="n">
        <f aca="false">(($B$9-EXP(52.57-6690.9/(273.15+G154)-4.681*LN(273.15+G154)))/1013)*I154/100*0.2095*((49-1.335*G154+0.02759*POTENZ(G154,2)-0.0003235*POTENZ(G154,3)+0.000001614*POTENZ(G154,4))-($J$16*(5.516*10^-1-1.759*10^-2*G154+2.253*10^-4*POTENZ(G154,2)-2.654*10^-7*POTENZ(G154,3)+5.363*10^-8*POTENZ(G154,4))))*32/22.414</f>
        <v>8.24383075786187</v>
      </c>
      <c r="N154" s="120" t="n">
        <f aca="false">M154*31.25</f>
        <v>257.619711183183</v>
      </c>
    </row>
    <row collapsed="false" customFormat="false" customHeight="false" hidden="false" ht="12.75" outlineLevel="0" r="155">
      <c r="A155" s="119" t="n">
        <v>40402</v>
      </c>
      <c r="B155" s="0" t="s">
        <v>230</v>
      </c>
      <c r="C155" s="0" t="n">
        <v>22.366</v>
      </c>
      <c r="D155" s="0" t="n">
        <v>308.708</v>
      </c>
      <c r="E155" s="0" t="n">
        <v>28.52</v>
      </c>
      <c r="F155" s="0" t="n">
        <v>2850</v>
      </c>
      <c r="G155" s="0" t="n">
        <v>17.1</v>
      </c>
      <c r="I155" s="120" t="n">
        <f aca="false">(-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+(WURZEL((POTENZ(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,2))-4*((TAN(E155*PI()/180))/(TAN(($B$7+($B$14*(G155-$E$7)))*PI()/180))*1/$B$16*POTENZ(($H$13+($B$15*(G155-$E$8))),2))*((TAN(E155*PI()/180))/(TAN(($B$7+($B$14*(G155-$E$7)))*PI()/180))-1))))/(2*((TAN(E155*PI()/180))/(TAN(($B$7+($B$14*(G155-$E$7)))*PI()/180))*1/$B$16*POTENZ(($H$13+($B$15*(G155-$E$8))),2)))</f>
        <v>102.112972989141</v>
      </c>
      <c r="J155" s="121" t="n">
        <f aca="false">I155*20.9/100</f>
        <v>21.3416113547304</v>
      </c>
      <c r="K155" s="82" t="n">
        <f aca="false">($B$9-EXP(52.57-6690.9/(273.15+G155)-4.681*LN(273.15+G155)))*I155/100*0.2095</f>
        <v>212.525115189191</v>
      </c>
      <c r="L155" s="82" t="n">
        <f aca="false">K155/1.33322</f>
        <v>159.407386019705</v>
      </c>
      <c r="M155" s="120" t="n">
        <f aca="false">(($B$9-EXP(52.57-6690.9/(273.15+G155)-4.681*LN(273.15+G155)))/1013)*I155/100*0.2095*((49-1.335*G155+0.02759*POTENZ(G155,2)-0.0003235*POTENZ(G155,3)+0.000001614*POTENZ(G155,4))-($J$16*(5.516*10^-1-1.759*10^-2*G155+2.253*10^-4*POTENZ(G155,2)-2.654*10^-7*POTENZ(G155,3)+5.363*10^-8*POTENZ(G155,4))))*32/22.414</f>
        <v>8.10426451159804</v>
      </c>
      <c r="N155" s="120" t="n">
        <f aca="false">M155*31.25</f>
        <v>253.258265987439</v>
      </c>
    </row>
    <row collapsed="false" customFormat="false" customHeight="false" hidden="false" ht="12.75" outlineLevel="0" r="156">
      <c r="A156" s="119" t="n">
        <v>40402</v>
      </c>
      <c r="B156" s="0" t="s">
        <v>231</v>
      </c>
      <c r="C156" s="0" t="n">
        <v>22.533</v>
      </c>
      <c r="D156" s="0" t="n">
        <v>308.154</v>
      </c>
      <c r="E156" s="0" t="n">
        <v>28.54</v>
      </c>
      <c r="F156" s="0" t="n">
        <v>2852</v>
      </c>
      <c r="G156" s="0" t="n">
        <v>17.1</v>
      </c>
      <c r="I156" s="120" t="n">
        <f aca="false">(-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+(WURZEL((POTENZ(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,2))-4*((TAN(E156*PI()/180))/(TAN(($B$7+($B$14*(G156-$E$7)))*PI()/180))*1/$B$16*POTENZ(($H$13+($B$15*(G156-$E$8))),2))*((TAN(E156*PI()/180))/(TAN(($B$7+($B$14*(G156-$E$7)))*PI()/180))-1))))/(2*((TAN(E156*PI()/180))/(TAN(($B$7+($B$14*(G156-$E$7)))*PI()/180))*1/$B$16*POTENZ(($H$13+($B$15*(G156-$E$8))),2)))</f>
        <v>101.929903245277</v>
      </c>
      <c r="J156" s="121" t="n">
        <f aca="false">I156*20.9/100</f>
        <v>21.3033497782629</v>
      </c>
      <c r="K156" s="82" t="n">
        <f aca="false">($B$9-EXP(52.57-6690.9/(273.15+G156)-4.681*LN(273.15+G156)))*I156/100*0.2095</f>
        <v>212.144096820385</v>
      </c>
      <c r="L156" s="82" t="n">
        <f aca="false">K156/1.33322</f>
        <v>159.121597951115</v>
      </c>
      <c r="M156" s="120" t="n">
        <f aca="false">(($B$9-EXP(52.57-6690.9/(273.15+G156)-4.681*LN(273.15+G156)))/1013)*I156/100*0.2095*((49-1.335*G156+0.02759*POTENZ(G156,2)-0.0003235*POTENZ(G156,3)+0.000001614*POTENZ(G156,4))-($J$16*(5.516*10^-1-1.759*10^-2*G156+2.253*10^-4*POTENZ(G156,2)-2.654*10^-7*POTENZ(G156,3)+5.363*10^-8*POTENZ(G156,4))))*32/22.414</f>
        <v>8.0897350587292</v>
      </c>
      <c r="N156" s="120" t="n">
        <f aca="false">M156*31.25</f>
        <v>252.804220585288</v>
      </c>
    </row>
    <row collapsed="false" customFormat="false" customHeight="false" hidden="false" ht="12.75" outlineLevel="0" r="157">
      <c r="A157" s="119" t="n">
        <v>40402</v>
      </c>
      <c r="B157" s="0" t="s">
        <v>232</v>
      </c>
      <c r="C157" s="0" t="n">
        <v>22.7</v>
      </c>
      <c r="D157" s="0" t="n">
        <v>313.459</v>
      </c>
      <c r="E157" s="0" t="n">
        <v>28.35</v>
      </c>
      <c r="F157" s="0" t="n">
        <v>2856</v>
      </c>
      <c r="G157" s="0" t="n">
        <v>17.1</v>
      </c>
      <c r="I157" s="120" t="n">
        <f aca="false">(-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+(WURZEL((POTENZ(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,2))-4*((TAN(E157*PI()/180))/(TAN(($B$7+($B$14*(G157-$E$7)))*PI()/180))*1/$B$16*POTENZ(($H$13+($B$15*(G157-$E$8))),2))*((TAN(E157*PI()/180))/(TAN(($B$7+($B$14*(G157-$E$7)))*PI()/180))-1))))/(2*((TAN(E157*PI()/180))/(TAN(($B$7+($B$14*(G157-$E$7)))*PI()/180))*1/$B$16*POTENZ(($H$13+($B$15*(G157-$E$8))),2)))</f>
        <v>103.684722949087</v>
      </c>
      <c r="J157" s="121" t="n">
        <f aca="false">I157*20.9/100</f>
        <v>21.6701070963592</v>
      </c>
      <c r="K157" s="82" t="n">
        <f aca="false">($B$9-EXP(52.57-6690.9/(273.15+G157)-4.681*LN(273.15+G157)))*I157/100*0.2095</f>
        <v>215.796358122464</v>
      </c>
      <c r="L157" s="82" t="n">
        <f aca="false">K157/1.33322</f>
        <v>161.861026779124</v>
      </c>
      <c r="M157" s="120" t="n">
        <f aca="false">(($B$9-EXP(52.57-6690.9/(273.15+G157)-4.681*LN(273.15+G157)))/1013)*I157/100*0.2095*((49-1.335*G157+0.02759*POTENZ(G157,2)-0.0003235*POTENZ(G157,3)+0.000001614*POTENZ(G157,4))-($J$16*(5.516*10^-1-1.759*10^-2*G157+2.253*10^-4*POTENZ(G157,2)-2.654*10^-7*POTENZ(G157,3)+5.363*10^-8*POTENZ(G157,4))))*32/22.414</f>
        <v>8.22900750015887</v>
      </c>
      <c r="N157" s="120" t="n">
        <f aca="false">M157*31.25</f>
        <v>257.156484379965</v>
      </c>
    </row>
    <row collapsed="false" customFormat="false" customHeight="false" hidden="false" ht="12.75" outlineLevel="0" r="158">
      <c r="A158" s="119" t="n">
        <v>40402</v>
      </c>
      <c r="B158" s="0" t="s">
        <v>233</v>
      </c>
      <c r="C158" s="0" t="n">
        <v>22.867</v>
      </c>
      <c r="D158" s="0" t="n">
        <v>314.59</v>
      </c>
      <c r="E158" s="0" t="n">
        <v>28.31</v>
      </c>
      <c r="F158" s="0" t="n">
        <v>2843</v>
      </c>
      <c r="G158" s="0" t="n">
        <v>17.1</v>
      </c>
      <c r="I158" s="120" t="n">
        <f aca="false">(-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+(WURZEL((POTENZ(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,2))-4*((TAN(E158*PI()/180))/(TAN(($B$7+($B$14*(G158-$E$7)))*PI()/180))*1/$B$16*POTENZ(($H$13+($B$15*(G158-$E$8))),2))*((TAN(E158*PI()/180))/(TAN(($B$7+($B$14*(G158-$E$7)))*PI()/180))-1))))/(2*((TAN(E158*PI()/180))/(TAN(($B$7+($B$14*(G158-$E$7)))*PI()/180))*1/$B$16*POTENZ(($H$13+($B$15*(G158-$E$8))),2)))</f>
        <v>104.058661619486</v>
      </c>
      <c r="J158" s="121" t="n">
        <f aca="false">I158*20.9/100</f>
        <v>21.7482602784725</v>
      </c>
      <c r="K158" s="82" t="n">
        <f aca="false">($B$9-EXP(52.57-6690.9/(273.15+G158)-4.681*LN(273.15+G158)))*I158/100*0.2095</f>
        <v>216.574627099205</v>
      </c>
      <c r="L158" s="82" t="n">
        <f aca="false">K158/1.33322</f>
        <v>162.444778130545</v>
      </c>
      <c r="M158" s="120" t="n">
        <f aca="false">(($B$9-EXP(52.57-6690.9/(273.15+G158)-4.681*LN(273.15+G158)))/1013)*I158/100*0.2095*((49-1.335*G158+0.02759*POTENZ(G158,2)-0.0003235*POTENZ(G158,3)+0.000001614*POTENZ(G158,4))-($J$16*(5.516*10^-1-1.759*10^-2*G158+2.253*10^-4*POTENZ(G158,2)-2.654*10^-7*POTENZ(G158,3)+5.363*10^-8*POTENZ(G158,4))))*32/22.414</f>
        <v>8.2586853932543</v>
      </c>
      <c r="N158" s="120" t="n">
        <f aca="false">M158*31.25</f>
        <v>258.083918539197</v>
      </c>
    </row>
    <row collapsed="false" customFormat="false" customHeight="false" hidden="false" ht="12.75" outlineLevel="0" r="159">
      <c r="A159" s="119" t="n">
        <v>40402</v>
      </c>
      <c r="B159" s="0" t="s">
        <v>234</v>
      </c>
      <c r="C159" s="0" t="n">
        <v>23.034</v>
      </c>
      <c r="D159" s="0" t="n">
        <v>312.053</v>
      </c>
      <c r="E159" s="0" t="n">
        <v>28.4</v>
      </c>
      <c r="F159" s="0" t="n">
        <v>2849</v>
      </c>
      <c r="G159" s="0" t="n">
        <v>17.1</v>
      </c>
      <c r="I159" s="120" t="n">
        <f aca="false">(-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+(WURZEL((POTENZ(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,2))-4*((TAN(E159*PI()/180))/(TAN(($B$7+($B$14*(G159-$E$7)))*PI()/180))*1/$B$16*POTENZ(($H$13+($B$15*(G159-$E$8))),2))*((TAN(E159*PI()/180))/(TAN(($B$7+($B$14*(G159-$E$7)))*PI()/180))-1))))/(2*((TAN(E159*PI()/180))/(TAN(($B$7+($B$14*(G159-$E$7)))*PI()/180))*1/$B$16*POTENZ(($H$13+($B$15*(G159-$E$8))),2)))</f>
        <v>103.219516332239</v>
      </c>
      <c r="J159" s="121" t="n">
        <f aca="false">I159*20.9/100</f>
        <v>21.5728789134379</v>
      </c>
      <c r="K159" s="82" t="n">
        <f aca="false">($B$9-EXP(52.57-6690.9/(273.15+G159)-4.681*LN(273.15+G159)))*I159/100*0.2095</f>
        <v>214.82813550649</v>
      </c>
      <c r="L159" s="82" t="n">
        <f aca="false">K159/1.33322</f>
        <v>161.134798087705</v>
      </c>
      <c r="M159" s="120" t="n">
        <f aca="false">(($B$9-EXP(52.57-6690.9/(273.15+G159)-4.681*LN(273.15+G159)))/1013)*I159/100*0.2095*((49-1.335*G159+0.02759*POTENZ(G159,2)-0.0003235*POTENZ(G159,3)+0.000001614*POTENZ(G159,4))-($J$16*(5.516*10^-1-1.759*10^-2*G159+2.253*10^-4*POTENZ(G159,2)-2.654*10^-7*POTENZ(G159,3)+5.363*10^-8*POTENZ(G159,4))))*32/22.414</f>
        <v>8.19208606534879</v>
      </c>
      <c r="N159" s="120" t="n">
        <f aca="false">M159*31.25</f>
        <v>256.00268954215</v>
      </c>
    </row>
    <row collapsed="false" customFormat="false" customHeight="false" hidden="false" ht="12.75" outlineLevel="0" r="160">
      <c r="A160" s="119" t="n">
        <v>40402</v>
      </c>
      <c r="B160" s="0" t="s">
        <v>235</v>
      </c>
      <c r="C160" s="0" t="n">
        <v>23.201</v>
      </c>
      <c r="D160" s="0" t="n">
        <v>310.826</v>
      </c>
      <c r="E160" s="0" t="n">
        <v>28.36</v>
      </c>
      <c r="F160" s="0" t="n">
        <v>2844</v>
      </c>
      <c r="G160" s="0" t="n">
        <v>17.3</v>
      </c>
      <c r="I160" s="120" t="n">
        <f aca="false">(-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+(WURZEL((POTENZ(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,2))-4*((TAN(E160*PI()/180))/(TAN(($B$7+($B$14*(G160-$E$7)))*PI()/180))*1/$B$16*POTENZ(($H$13+($B$15*(G160-$E$8))),2))*((TAN(E160*PI()/180))/(TAN(($B$7+($B$14*(G160-$E$7)))*PI()/180))-1))))/(2*((TAN(E160*PI()/180))/(TAN(($B$7+($B$14*(G160-$E$7)))*PI()/180))*1/$B$16*POTENZ(($H$13+($B$15*(G160-$E$8))),2)))</f>
        <v>103.241381624439</v>
      </c>
      <c r="J160" s="121" t="n">
        <f aca="false">I160*20.9/100</f>
        <v>21.5774487595078</v>
      </c>
      <c r="K160" s="82" t="n">
        <f aca="false">($B$9-EXP(52.57-6690.9/(273.15+G160)-4.681*LN(273.15+G160)))*I160/100*0.2095</f>
        <v>214.819812755043</v>
      </c>
      <c r="L160" s="82" t="n">
        <f aca="false">K160/1.33322</f>
        <v>161.128555493499</v>
      </c>
      <c r="M160" s="120" t="n">
        <f aca="false">(($B$9-EXP(52.57-6690.9/(273.15+G160)-4.681*LN(273.15+G160)))/1013)*I160/100*0.2095*((49-1.335*G160+0.02759*POTENZ(G160,2)-0.0003235*POTENZ(G160,3)+0.000001614*POTENZ(G160,4))-($J$16*(5.516*10^-1-1.759*10^-2*G160+2.253*10^-4*POTENZ(G160,2)-2.654*10^-7*POTENZ(G160,3)+5.363*10^-8*POTENZ(G160,4))))*32/22.414</f>
        <v>8.16270058220398</v>
      </c>
      <c r="N160" s="120" t="n">
        <f aca="false">M160*31.25</f>
        <v>255.084393193874</v>
      </c>
    </row>
    <row collapsed="false" customFormat="false" customHeight="false" hidden="false" ht="12.75" outlineLevel="0" r="161">
      <c r="A161" s="119" t="n">
        <v>40402</v>
      </c>
      <c r="B161" s="0" t="s">
        <v>236</v>
      </c>
      <c r="C161" s="0" t="n">
        <v>23.368</v>
      </c>
      <c r="D161" s="0" t="n">
        <v>308.876</v>
      </c>
      <c r="E161" s="0" t="n">
        <v>28.43</v>
      </c>
      <c r="F161" s="0" t="n">
        <v>2835</v>
      </c>
      <c r="G161" s="0" t="n">
        <v>17.3</v>
      </c>
      <c r="I161" s="120" t="n">
        <f aca="false">(-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+(WURZEL((POTENZ(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,2))-4*((TAN(E161*PI()/180))/(TAN(($B$7+($B$14*(G161-$E$7)))*PI()/180))*1/$B$16*POTENZ(($H$13+($B$15*(G161-$E$8))),2))*((TAN(E161*PI()/180))/(TAN(($B$7+($B$14*(G161-$E$7)))*PI()/180))-1))))/(2*((TAN(E161*PI()/180))/(TAN(($B$7+($B$14*(G161-$E$7)))*PI()/180))*1/$B$16*POTENZ(($H$13+($B$15*(G161-$E$8))),2)))</f>
        <v>102.593591083242</v>
      </c>
      <c r="J161" s="121" t="n">
        <f aca="false">I161*20.9/100</f>
        <v>21.4420605363975</v>
      </c>
      <c r="K161" s="82" t="n">
        <f aca="false">($B$9-EXP(52.57-6690.9/(273.15+G161)-4.681*LN(273.15+G161)))*I161/100*0.2095</f>
        <v>213.471920654269</v>
      </c>
      <c r="L161" s="82" t="n">
        <f aca="false">K161/1.33322</f>
        <v>160.117550482492</v>
      </c>
      <c r="M161" s="120" t="n">
        <f aca="false">(($B$9-EXP(52.57-6690.9/(273.15+G161)-4.681*LN(273.15+G161)))/1013)*I161/100*0.2095*((49-1.335*G161+0.02759*POTENZ(G161,2)-0.0003235*POTENZ(G161,3)+0.000001614*POTENZ(G161,4))-($J$16*(5.516*10^-1-1.759*10^-2*G161+2.253*10^-4*POTENZ(G161,2)-2.654*10^-7*POTENZ(G161,3)+5.363*10^-8*POTENZ(G161,4))))*32/22.414</f>
        <v>8.11148352035745</v>
      </c>
      <c r="N161" s="120" t="n">
        <f aca="false">M161*31.25</f>
        <v>253.48386001117</v>
      </c>
    </row>
    <row collapsed="false" customFormat="false" customHeight="false" hidden="false" ht="12.75" outlineLevel="0" r="162">
      <c r="A162" s="119" t="n">
        <v>40402</v>
      </c>
      <c r="B162" s="0" t="s">
        <v>237</v>
      </c>
      <c r="C162" s="0" t="n">
        <v>23.535</v>
      </c>
      <c r="D162" s="0" t="n">
        <v>313.072</v>
      </c>
      <c r="E162" s="0" t="n">
        <v>28.28</v>
      </c>
      <c r="F162" s="0" t="n">
        <v>2842</v>
      </c>
      <c r="G162" s="0" t="n">
        <v>17.3</v>
      </c>
      <c r="I162" s="120" t="n">
        <f aca="false">(-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+(WURZEL((POTENZ(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,2))-4*((TAN(E162*PI()/180))/(TAN(($B$7+($B$14*(G162-$E$7)))*PI()/180))*1/$B$16*POTENZ(($H$13+($B$15*(G162-$E$8))),2))*((TAN(E162*PI()/180))/(TAN(($B$7+($B$14*(G162-$E$7)))*PI()/180))-1))))/(2*((TAN(E162*PI()/180))/(TAN(($B$7+($B$14*(G162-$E$7)))*PI()/180))*1/$B$16*POTENZ(($H$13+($B$15*(G162-$E$8))),2)))</f>
        <v>103.987603075917</v>
      </c>
      <c r="J162" s="121" t="n">
        <f aca="false">I162*20.9/100</f>
        <v>21.7334090428666</v>
      </c>
      <c r="K162" s="82" t="n">
        <f aca="false">($B$9-EXP(52.57-6690.9/(273.15+G162)-4.681*LN(273.15+G162)))*I162/100*0.2095</f>
        <v>216.372515265972</v>
      </c>
      <c r="L162" s="82" t="n">
        <f aca="false">K162/1.33322</f>
        <v>162.293181369896</v>
      </c>
      <c r="M162" s="120" t="n">
        <f aca="false">(($B$9-EXP(52.57-6690.9/(273.15+G162)-4.681*LN(273.15+G162)))/1013)*I162/100*0.2095*((49-1.335*G162+0.02759*POTENZ(G162,2)-0.0003235*POTENZ(G162,3)+0.000001614*POTENZ(G162,4))-($J$16*(5.516*10^-1-1.759*10^-2*G162+2.253*10^-4*POTENZ(G162,2)-2.654*10^-7*POTENZ(G162,3)+5.363*10^-8*POTENZ(G162,4))))*32/22.414</f>
        <v>8.22170000840871</v>
      </c>
      <c r="N162" s="120" t="n">
        <f aca="false">M162*31.25</f>
        <v>256.928125262772</v>
      </c>
    </row>
    <row collapsed="false" customFormat="false" customHeight="false" hidden="false" ht="12.75" outlineLevel="0" r="163">
      <c r="A163" s="119" t="n">
        <v>40402</v>
      </c>
      <c r="B163" s="0" t="s">
        <v>238</v>
      </c>
      <c r="C163" s="0" t="n">
        <v>23.701</v>
      </c>
      <c r="D163" s="0" t="n">
        <v>313.92</v>
      </c>
      <c r="E163" s="0" t="n">
        <v>28.25</v>
      </c>
      <c r="F163" s="0" t="n">
        <v>2834</v>
      </c>
      <c r="G163" s="0" t="n">
        <v>17.3</v>
      </c>
      <c r="I163" s="120" t="n">
        <f aca="false">(-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+(WURZEL((POTENZ(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,2))-4*((TAN(E163*PI()/180))/(TAN(($B$7+($B$14*(G163-$E$7)))*PI()/180))*1/$B$16*POTENZ(($H$13+($B$15*(G163-$E$8))),2))*((TAN(E163*PI()/180))/(TAN(($B$7+($B$14*(G163-$E$7)))*PI()/180))-1))))/(2*((TAN(E163*PI()/180))/(TAN(($B$7+($B$14*(G163-$E$7)))*PI()/180))*1/$B$16*POTENZ(($H$13+($B$15*(G163-$E$8))),2)))</f>
        <v>104.269069197533</v>
      </c>
      <c r="J163" s="121" t="n">
        <f aca="false">I163*20.9/100</f>
        <v>21.7922354622844</v>
      </c>
      <c r="K163" s="82" t="n">
        <f aca="false">($B$9-EXP(52.57-6690.9/(273.15+G163)-4.681*LN(273.15+G163)))*I163/100*0.2095</f>
        <v>216.95817673806</v>
      </c>
      <c r="L163" s="82" t="n">
        <f aca="false">K163/1.33322</f>
        <v>162.732464813054</v>
      </c>
      <c r="M163" s="120" t="n">
        <f aca="false">(($B$9-EXP(52.57-6690.9/(273.15+G163)-4.681*LN(273.15+G163)))/1013)*I163/100*0.2095*((49-1.335*G163+0.02759*POTENZ(G163,2)-0.0003235*POTENZ(G163,3)+0.000001614*POTENZ(G163,4))-($J$16*(5.516*10^-1-1.759*10^-2*G163+2.253*10^-4*POTENZ(G163,2)-2.654*10^-7*POTENZ(G163,3)+5.363*10^-8*POTENZ(G163,4))))*32/22.414</f>
        <v>8.24395391123953</v>
      </c>
      <c r="N163" s="120" t="n">
        <f aca="false">M163*31.25</f>
        <v>257.623559726235</v>
      </c>
    </row>
    <row collapsed="false" customFormat="false" customHeight="false" hidden="false" ht="12.75" outlineLevel="0" r="164">
      <c r="A164" s="119" t="n">
        <v>40402</v>
      </c>
      <c r="B164" s="0" t="s">
        <v>239</v>
      </c>
      <c r="C164" s="0" t="n">
        <v>23.869</v>
      </c>
      <c r="D164" s="0" t="n">
        <v>316.01</v>
      </c>
      <c r="E164" s="0" t="n">
        <v>28.26</v>
      </c>
      <c r="F164" s="0" t="n">
        <v>2841</v>
      </c>
      <c r="G164" s="0" t="n">
        <v>17.1</v>
      </c>
      <c r="I164" s="120" t="n">
        <f aca="false">(-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+(WURZEL((POTENZ(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,2))-4*((TAN(E164*PI()/180))/(TAN(($B$7+($B$14*(G164-$E$7)))*PI()/180))*1/$B$16*POTENZ(($H$13+($B$15*(G164-$E$8))),2))*((TAN(E164*PI()/180))/(TAN(($B$7+($B$14*(G164-$E$7)))*PI()/180))-1))))/(2*((TAN(E164*PI()/180))/(TAN(($B$7+($B$14*(G164-$E$7)))*PI()/180))*1/$B$16*POTENZ(($H$13+($B$15*(G164-$E$8))),2)))</f>
        <v>104.528316030257</v>
      </c>
      <c r="J164" s="121" t="n">
        <f aca="false">I164*20.9/100</f>
        <v>21.8464180503237</v>
      </c>
      <c r="K164" s="82" t="n">
        <f aca="false">($B$9-EXP(52.57-6690.9/(273.15+G164)-4.681*LN(273.15+G164)))*I164/100*0.2095</f>
        <v>217.552106794746</v>
      </c>
      <c r="L164" s="82" t="n">
        <f aca="false">K164/1.33322</f>
        <v>163.177950221828</v>
      </c>
      <c r="M164" s="120" t="n">
        <f aca="false">(($B$9-EXP(52.57-6690.9/(273.15+G164)-4.681*LN(273.15+G164)))/1013)*I164/100*0.2095*((49-1.335*G164+0.02759*POTENZ(G164,2)-0.0003235*POTENZ(G164,3)+0.000001614*POTENZ(G164,4))-($J$16*(5.516*10^-1-1.759*10^-2*G164+2.253*10^-4*POTENZ(G164,2)-2.654*10^-7*POTENZ(G164,3)+5.363*10^-8*POTENZ(G164,4))))*32/22.414</f>
        <v>8.29595983020887</v>
      </c>
      <c r="N164" s="120" t="n">
        <f aca="false">M164*31.25</f>
        <v>259.248744694027</v>
      </c>
    </row>
    <row collapsed="false" customFormat="false" customHeight="false" hidden="false" ht="12.75" outlineLevel="0" r="165">
      <c r="A165" s="119" t="n">
        <v>40402</v>
      </c>
      <c r="B165" s="0" t="s">
        <v>240</v>
      </c>
      <c r="C165" s="0" t="n">
        <v>24.035</v>
      </c>
      <c r="D165" s="0" t="n">
        <v>312.615</v>
      </c>
      <c r="E165" s="0" t="n">
        <v>28.38</v>
      </c>
      <c r="F165" s="0" t="n">
        <v>2840</v>
      </c>
      <c r="G165" s="0" t="n">
        <v>17.1</v>
      </c>
      <c r="I165" s="120" t="n">
        <f aca="false">(-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+(WURZEL((POTENZ(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,2))-4*((TAN(E165*PI()/180))/(TAN(($B$7+($B$14*(G165-$E$7)))*PI()/180))*1/$B$16*POTENZ(($H$13+($B$15*(G165-$E$8))),2))*((TAN(E165*PI()/180))/(TAN(($B$7+($B$14*(G165-$E$7)))*PI()/180))-1))))/(2*((TAN(E165*PI()/180))/(TAN(($B$7+($B$14*(G165-$E$7)))*PI()/180))*1/$B$16*POTENZ(($H$13+($B$15*(G165-$E$8))),2)))</f>
        <v>103.405304368421</v>
      </c>
      <c r="J165" s="121" t="n">
        <f aca="false">I165*20.9/100</f>
        <v>21.611708613</v>
      </c>
      <c r="K165" s="82" t="n">
        <f aca="false">($B$9-EXP(52.57-6690.9/(273.15+G165)-4.681*LN(273.15+G165)))*I165/100*0.2095</f>
        <v>215.214811387473</v>
      </c>
      <c r="L165" s="82" t="n">
        <f aca="false">K165/1.33322</f>
        <v>161.424829651125</v>
      </c>
      <c r="M165" s="120" t="n">
        <f aca="false">(($B$9-EXP(52.57-6690.9/(273.15+G165)-4.681*LN(273.15+G165)))/1013)*I165/100*0.2095*((49-1.335*G165+0.02759*POTENZ(G165,2)-0.0003235*POTENZ(G165,3)+0.000001614*POTENZ(G165,4))-($J$16*(5.516*10^-1-1.759*10^-2*G165+2.253*10^-4*POTENZ(G165,2)-2.654*10^-7*POTENZ(G165,3)+5.363*10^-8*POTENZ(G165,4))))*32/22.414</f>
        <v>8.20683125730858</v>
      </c>
      <c r="N165" s="120" t="n">
        <f aca="false">M165*31.25</f>
        <v>256.463476790893</v>
      </c>
    </row>
    <row collapsed="false" customFormat="false" customHeight="false" hidden="false" ht="12.75" outlineLevel="0" r="166">
      <c r="A166" s="119" t="n">
        <v>40402</v>
      </c>
      <c r="B166" s="0" t="s">
        <v>241</v>
      </c>
      <c r="C166" s="0" t="n">
        <v>24.202</v>
      </c>
      <c r="D166" s="0" t="n">
        <v>318.872</v>
      </c>
      <c r="E166" s="0" t="n">
        <v>28.16</v>
      </c>
      <c r="F166" s="0" t="n">
        <v>2837</v>
      </c>
      <c r="G166" s="0" t="n">
        <v>17.1</v>
      </c>
      <c r="I166" s="120" t="n">
        <f aca="false">(-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+(WURZEL((POTENZ(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,2))-4*((TAN(E166*PI()/180))/(TAN(($B$7+($B$14*(G166-$E$7)))*PI()/180))*1/$B$16*POTENZ(($H$13+($B$15*(G166-$E$8))),2))*((TAN(E166*PI()/180))/(TAN(($B$7+($B$14*(G166-$E$7)))*PI()/180))-1))))/(2*((TAN(E166*PI()/180))/(TAN(($B$7+($B$14*(G166-$E$7)))*PI()/180))*1/$B$16*POTENZ(($H$13+($B$15*(G166-$E$8))),2)))</f>
        <v>105.475127301875</v>
      </c>
      <c r="J166" s="121" t="n">
        <f aca="false">I166*20.9/100</f>
        <v>22.0443016060918</v>
      </c>
      <c r="K166" s="82" t="n">
        <f aca="false">($B$9-EXP(52.57-6690.9/(273.15+G166)-4.681*LN(273.15+G166)))*I166/100*0.2095</f>
        <v>219.522680843005</v>
      </c>
      <c r="L166" s="82" t="n">
        <f aca="false">K166/1.33322</f>
        <v>164.656006392797</v>
      </c>
      <c r="M166" s="120" t="n">
        <f aca="false">(($B$9-EXP(52.57-6690.9/(273.15+G166)-4.681*LN(273.15+G166)))/1013)*I166/100*0.2095*((49-1.335*G166+0.02759*POTENZ(G166,2)-0.0003235*POTENZ(G166,3)+0.000001614*POTENZ(G166,4))-($J$16*(5.516*10^-1-1.759*10^-2*G166+2.253*10^-4*POTENZ(G166,2)-2.654*10^-7*POTENZ(G166,3)+5.363*10^-8*POTENZ(G166,4))))*32/22.414</f>
        <v>8.37110414109453</v>
      </c>
      <c r="N166" s="120" t="n">
        <f aca="false">M166*31.25</f>
        <v>261.597004409204</v>
      </c>
    </row>
    <row collapsed="false" customFormat="false" customHeight="false" hidden="false" ht="12.75" outlineLevel="0" r="167">
      <c r="A167" s="119" t="n">
        <v>40402</v>
      </c>
      <c r="B167" s="0" t="s">
        <v>242</v>
      </c>
      <c r="C167" s="0" t="n">
        <v>24.369</v>
      </c>
      <c r="D167" s="0" t="n">
        <v>313.177</v>
      </c>
      <c r="E167" s="0" t="n">
        <v>28.36</v>
      </c>
      <c r="F167" s="0" t="n">
        <v>2844</v>
      </c>
      <c r="G167" s="0" t="n">
        <v>17.1</v>
      </c>
      <c r="I167" s="120" t="n">
        <f aca="false">(-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+(WURZEL((POTENZ(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,2))-4*((TAN(E167*PI()/180))/(TAN(($B$7+($B$14*(G167-$E$7)))*PI()/180))*1/$B$16*POTENZ(($H$13+($B$15*(G167-$E$8))),2))*((TAN(E167*PI()/180))/(TAN(($B$7+($B$14*(G167-$E$7)))*PI()/180))-1))))/(2*((TAN(E167*PI()/180))/(TAN(($B$7+($B$14*(G167-$E$7)))*PI()/180))*1/$B$16*POTENZ(($H$13+($B$15*(G167-$E$8))),2)))</f>
        <v>103.591485037653</v>
      </c>
      <c r="J167" s="121" t="n">
        <f aca="false">I167*20.9/100</f>
        <v>21.6506203728694</v>
      </c>
      <c r="K167" s="82" t="n">
        <f aca="false">($B$9-EXP(52.57-6690.9/(273.15+G167)-4.681*LN(273.15+G167)))*I167/100*0.2095</f>
        <v>215.602304445565</v>
      </c>
      <c r="L167" s="82" t="n">
        <f aca="false">K167/1.33322</f>
        <v>161.715474149477</v>
      </c>
      <c r="M167" s="120" t="n">
        <f aca="false">(($B$9-EXP(52.57-6690.9/(273.15+G167)-4.681*LN(273.15+G167)))/1013)*I167/100*0.2095*((49-1.335*G167+0.02759*POTENZ(G167,2)-0.0003235*POTENZ(G167,3)+0.000001614*POTENZ(G167,4))-($J$16*(5.516*10^-1-1.759*10^-2*G167+2.253*10^-4*POTENZ(G167,2)-2.654*10^-7*POTENZ(G167,3)+5.363*10^-8*POTENZ(G167,4))))*32/22.414</f>
        <v>8.2216076108534</v>
      </c>
      <c r="N167" s="120" t="n">
        <f aca="false">M167*31.25</f>
        <v>256.925237839169</v>
      </c>
    </row>
    <row collapsed="false" customFormat="false" customHeight="false" hidden="false" ht="12.75" outlineLevel="0" r="168">
      <c r="A168" s="119" t="n">
        <v>40402</v>
      </c>
      <c r="B168" s="0" t="s">
        <v>243</v>
      </c>
      <c r="C168" s="0" t="n">
        <v>24.536</v>
      </c>
      <c r="D168" s="0" t="n">
        <v>316.01</v>
      </c>
      <c r="E168" s="0" t="n">
        <v>28.26</v>
      </c>
      <c r="F168" s="0" t="n">
        <v>2832</v>
      </c>
      <c r="G168" s="0" t="n">
        <v>17.1</v>
      </c>
      <c r="I168" s="120" t="n">
        <f aca="false">(-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+(WURZEL((POTENZ(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,2))-4*((TAN(E168*PI()/180))/(TAN(($B$7+($B$14*(G168-$E$7)))*PI()/180))*1/$B$16*POTENZ(($H$13+($B$15*(G168-$E$8))),2))*((TAN(E168*PI()/180))/(TAN(($B$7+($B$14*(G168-$E$7)))*PI()/180))-1))))/(2*((TAN(E168*PI()/180))/(TAN(($B$7+($B$14*(G168-$E$7)))*PI()/180))*1/$B$16*POTENZ(($H$13+($B$15*(G168-$E$8))),2)))</f>
        <v>104.528316030257</v>
      </c>
      <c r="J168" s="121" t="n">
        <f aca="false">I168*20.9/100</f>
        <v>21.8464180503237</v>
      </c>
      <c r="K168" s="82" t="n">
        <f aca="false">($B$9-EXP(52.57-6690.9/(273.15+G168)-4.681*LN(273.15+G168)))*I168/100*0.2095</f>
        <v>217.552106794746</v>
      </c>
      <c r="L168" s="82" t="n">
        <f aca="false">K168/1.33322</f>
        <v>163.177950221828</v>
      </c>
      <c r="M168" s="120" t="n">
        <f aca="false">(($B$9-EXP(52.57-6690.9/(273.15+G168)-4.681*LN(273.15+G168)))/1013)*I168/100*0.2095*((49-1.335*G168+0.02759*POTENZ(G168,2)-0.0003235*POTENZ(G168,3)+0.000001614*POTENZ(G168,4))-($J$16*(5.516*10^-1-1.759*10^-2*G168+2.253*10^-4*POTENZ(G168,2)-2.654*10^-7*POTENZ(G168,3)+5.363*10^-8*POTENZ(G168,4))))*32/22.414</f>
        <v>8.29595983020887</v>
      </c>
      <c r="N168" s="120" t="n">
        <f aca="false">M168*31.25</f>
        <v>259.248744694027</v>
      </c>
    </row>
    <row collapsed="false" customFormat="false" customHeight="false" hidden="false" ht="12.75" outlineLevel="0" r="169">
      <c r="A169" s="119" t="n">
        <v>40402</v>
      </c>
      <c r="B169" s="0" t="s">
        <v>244</v>
      </c>
      <c r="C169" s="0" t="n">
        <v>24.703</v>
      </c>
      <c r="D169" s="0" t="n">
        <v>314.307</v>
      </c>
      <c r="E169" s="0" t="n">
        <v>28.32</v>
      </c>
      <c r="F169" s="0" t="n">
        <v>2824</v>
      </c>
      <c r="G169" s="0" t="n">
        <v>17.1</v>
      </c>
      <c r="I169" s="120" t="n">
        <f aca="false">(-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+(WURZEL((POTENZ(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,2))-4*((TAN(E169*PI()/180))/(TAN(($B$7+($B$14*(G169-$E$7)))*PI()/180))*1/$B$16*POTENZ(($H$13+($B$15*(G169-$E$8))),2))*((TAN(E169*PI()/180))/(TAN(($B$7+($B$14*(G169-$E$7)))*PI()/180))-1))))/(2*((TAN(E169*PI()/180))/(TAN(($B$7+($B$14*(G169-$E$7)))*PI()/180))*1/$B$16*POTENZ(($H$13+($B$15*(G169-$E$8))),2)))</f>
        <v>103.965028625039</v>
      </c>
      <c r="J169" s="121" t="n">
        <f aca="false">I169*20.9/100</f>
        <v>21.7286909826332</v>
      </c>
      <c r="K169" s="82" t="n">
        <f aca="false">($B$9-EXP(52.57-6690.9/(273.15+G169)-4.681*LN(273.15+G169)))*I169/100*0.2095</f>
        <v>216.379751146152</v>
      </c>
      <c r="L169" s="82" t="n">
        <f aca="false">K169/1.33322</f>
        <v>162.298608741357</v>
      </c>
      <c r="M169" s="120" t="n">
        <f aca="false">(($B$9-EXP(52.57-6690.9/(273.15+G169)-4.681*LN(273.15+G169)))/1013)*I169/100*0.2095*((49-1.335*G169+0.02759*POTENZ(G169,2)-0.0003235*POTENZ(G169,3)+0.000001614*POTENZ(G169,4))-($J$16*(5.516*10^-1-1.759*10^-2*G169+2.253*10^-4*POTENZ(G169,2)-2.654*10^-7*POTENZ(G169,3)+5.363*10^-8*POTENZ(G169,4))))*32/22.414</f>
        <v>8.25125414792088</v>
      </c>
      <c r="N169" s="120" t="n">
        <f aca="false">M169*31.25</f>
        <v>257.851692122527</v>
      </c>
    </row>
    <row collapsed="false" customFormat="false" customHeight="false" hidden="false" ht="12.75" outlineLevel="0" r="170">
      <c r="A170" s="119" t="n">
        <v>40402</v>
      </c>
      <c r="B170" s="0" t="s">
        <v>245</v>
      </c>
      <c r="C170" s="0" t="n">
        <v>24.87</v>
      </c>
      <c r="D170" s="0" t="n">
        <v>314.307</v>
      </c>
      <c r="E170" s="0" t="n">
        <v>28.32</v>
      </c>
      <c r="F170" s="0" t="n">
        <v>2831</v>
      </c>
      <c r="G170" s="0" t="n">
        <v>17.1</v>
      </c>
      <c r="I170" s="120" t="n">
        <f aca="false">(-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+(WURZEL((POTENZ(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,2))-4*((TAN(E170*PI()/180))/(TAN(($B$7+($B$14*(G170-$E$7)))*PI()/180))*1/$B$16*POTENZ(($H$13+($B$15*(G170-$E$8))),2))*((TAN(E170*PI()/180))/(TAN(($B$7+($B$14*(G170-$E$7)))*PI()/180))-1))))/(2*((TAN(E170*PI()/180))/(TAN(($B$7+($B$14*(G170-$E$7)))*PI()/180))*1/$B$16*POTENZ(($H$13+($B$15*(G170-$E$8))),2)))</f>
        <v>103.965028625039</v>
      </c>
      <c r="J170" s="121" t="n">
        <f aca="false">I170*20.9/100</f>
        <v>21.7286909826332</v>
      </c>
      <c r="K170" s="82" t="n">
        <f aca="false">($B$9-EXP(52.57-6690.9/(273.15+G170)-4.681*LN(273.15+G170)))*I170/100*0.2095</f>
        <v>216.379751146152</v>
      </c>
      <c r="L170" s="82" t="n">
        <f aca="false">K170/1.33322</f>
        <v>162.298608741357</v>
      </c>
      <c r="M170" s="120" t="n">
        <f aca="false">(($B$9-EXP(52.57-6690.9/(273.15+G170)-4.681*LN(273.15+G170)))/1013)*I170/100*0.2095*((49-1.335*G170+0.02759*POTENZ(G170,2)-0.0003235*POTENZ(G170,3)+0.000001614*POTENZ(G170,4))-($J$16*(5.516*10^-1-1.759*10^-2*G170+2.253*10^-4*POTENZ(G170,2)-2.654*10^-7*POTENZ(G170,3)+5.363*10^-8*POTENZ(G170,4))))*32/22.414</f>
        <v>8.25125414792088</v>
      </c>
      <c r="N170" s="120" t="n">
        <f aca="false">M170*31.25</f>
        <v>257.851692122527</v>
      </c>
    </row>
    <row collapsed="false" customFormat="false" customHeight="false" hidden="false" ht="12.75" outlineLevel="0" r="171">
      <c r="A171" s="119" t="n">
        <v>40402</v>
      </c>
      <c r="B171" s="0" t="s">
        <v>246</v>
      </c>
      <c r="C171" s="0" t="n">
        <v>25.037</v>
      </c>
      <c r="D171" s="0" t="n">
        <v>313.459</v>
      </c>
      <c r="E171" s="0" t="n">
        <v>28.35</v>
      </c>
      <c r="F171" s="0" t="n">
        <v>2827</v>
      </c>
      <c r="G171" s="0" t="n">
        <v>17.1</v>
      </c>
      <c r="I171" s="120" t="n">
        <f aca="false">(-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+(WURZEL((POTENZ(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,2))-4*((TAN(E171*PI()/180))/(TAN(($B$7+($B$14*(G171-$E$7)))*PI()/180))*1/$B$16*POTENZ(($H$13+($B$15*(G171-$E$8))),2))*((TAN(E171*PI()/180))/(TAN(($B$7+($B$14*(G171-$E$7)))*PI()/180))-1))))/(2*((TAN(E171*PI()/180))/(TAN(($B$7+($B$14*(G171-$E$7)))*PI()/180))*1/$B$16*POTENZ(($H$13+($B$15*(G171-$E$8))),2)))</f>
        <v>103.684722949087</v>
      </c>
      <c r="J171" s="121" t="n">
        <f aca="false">I171*20.9/100</f>
        <v>21.6701070963592</v>
      </c>
      <c r="K171" s="82" t="n">
        <f aca="false">($B$9-EXP(52.57-6690.9/(273.15+G171)-4.681*LN(273.15+G171)))*I171/100*0.2095</f>
        <v>215.796358122464</v>
      </c>
      <c r="L171" s="82" t="n">
        <f aca="false">K171/1.33322</f>
        <v>161.861026779124</v>
      </c>
      <c r="M171" s="120" t="n">
        <f aca="false">(($B$9-EXP(52.57-6690.9/(273.15+G171)-4.681*LN(273.15+G171)))/1013)*I171/100*0.2095*((49-1.335*G171+0.02759*POTENZ(G171,2)-0.0003235*POTENZ(G171,3)+0.000001614*POTENZ(G171,4))-($J$16*(5.516*10^-1-1.759*10^-2*G171+2.253*10^-4*POTENZ(G171,2)-2.654*10^-7*POTENZ(G171,3)+5.363*10^-8*POTENZ(G171,4))))*32/22.414</f>
        <v>8.22900750015887</v>
      </c>
      <c r="N171" s="120" t="n">
        <f aca="false">M171*31.25</f>
        <v>257.156484379965</v>
      </c>
    </row>
    <row collapsed="false" customFormat="false" customHeight="false" hidden="false" ht="12.75" outlineLevel="0" r="172">
      <c r="A172" s="119" t="n">
        <v>40402</v>
      </c>
      <c r="B172" s="0" t="s">
        <v>247</v>
      </c>
      <c r="C172" s="0" t="n">
        <v>25.204</v>
      </c>
      <c r="D172" s="0" t="n">
        <v>317.723</v>
      </c>
      <c r="E172" s="0" t="n">
        <v>28.2</v>
      </c>
      <c r="F172" s="0" t="n">
        <v>2826</v>
      </c>
      <c r="G172" s="0" t="n">
        <v>17.1</v>
      </c>
      <c r="I172" s="120" t="n">
        <f aca="false">(-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+(WURZEL((POTENZ(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,2))-4*((TAN(E172*PI()/180))/(TAN(($B$7+($B$14*(G172-$E$7)))*PI()/180))*1/$B$16*POTENZ(($H$13+($B$15*(G172-$E$8))),2))*((TAN(E172*PI()/180))/(TAN(($B$7+($B$14*(G172-$E$7)))*PI()/180))-1))))/(2*((TAN(E172*PI()/180))/(TAN(($B$7+($B$14*(G172-$E$7)))*PI()/180))*1/$B$16*POTENZ(($H$13+($B$15*(G172-$E$8))),2)))</f>
        <v>105.095196294114</v>
      </c>
      <c r="J172" s="121" t="n">
        <f aca="false">I172*20.9/100</f>
        <v>21.9648960254698</v>
      </c>
      <c r="K172" s="82" t="n">
        <f aca="false">($B$9-EXP(52.57-6690.9/(273.15+G172)-4.681*LN(273.15+G172)))*I172/100*0.2095</f>
        <v>218.731940167999</v>
      </c>
      <c r="L172" s="82" t="n">
        <f aca="false">K172/1.33322</f>
        <v>164.06290047254</v>
      </c>
      <c r="M172" s="120" t="n">
        <f aca="false">(($B$9-EXP(52.57-6690.9/(273.15+G172)-4.681*LN(273.15+G172)))/1013)*I172/100*0.2095*((49-1.335*G172+0.02759*POTENZ(G172,2)-0.0003235*POTENZ(G172,3)+0.000001614*POTENZ(G172,4))-($J$16*(5.516*10^-1-1.759*10^-2*G172+2.253*10^-4*POTENZ(G172,2)-2.654*10^-7*POTENZ(G172,3)+5.363*10^-8*POTENZ(G172,4))))*32/22.414</f>
        <v>8.34095066212982</v>
      </c>
      <c r="N172" s="120" t="n">
        <f aca="false">M172*31.25</f>
        <v>260.654708191557</v>
      </c>
    </row>
    <row collapsed="false" customFormat="false" customHeight="false" hidden="false" ht="12.75" outlineLevel="0" r="173">
      <c r="A173" s="119" t="n">
        <v>40402</v>
      </c>
      <c r="B173" s="0" t="s">
        <v>248</v>
      </c>
      <c r="C173" s="0" t="n">
        <v>25.37</v>
      </c>
      <c r="D173" s="0" t="n">
        <v>316.295</v>
      </c>
      <c r="E173" s="0" t="n">
        <v>28.25</v>
      </c>
      <c r="F173" s="0" t="n">
        <v>2829</v>
      </c>
      <c r="G173" s="0" t="n">
        <v>17.1</v>
      </c>
      <c r="I173" s="120" t="n">
        <f aca="false">(-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+(WURZEL((POTENZ(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,2))-4*((TAN(E173*PI()/180))/(TAN(($B$7+($B$14*(G173-$E$7)))*PI()/180))*1/$B$16*POTENZ(($H$13+($B$15*(G173-$E$8))),2))*((TAN(E173*PI()/180))/(TAN(($B$7+($B$14*(G173-$E$7)))*PI()/180))-1))))/(2*((TAN(E173*PI()/180))/(TAN(($B$7+($B$14*(G173-$E$7)))*PI()/180))*1/$B$16*POTENZ(($H$13+($B$15*(G173-$E$8))),2)))</f>
        <v>104.622545763694</v>
      </c>
      <c r="J173" s="121" t="n">
        <f aca="false">I173*20.9/100</f>
        <v>21.866112064612</v>
      </c>
      <c r="K173" s="82" t="n">
        <f aca="false">($B$9-EXP(52.57-6690.9/(273.15+G173)-4.681*LN(273.15+G173)))*I173/100*0.2095</f>
        <v>217.748224725374</v>
      </c>
      <c r="L173" s="82" t="n">
        <f aca="false">K173/1.33322</f>
        <v>163.32505117338</v>
      </c>
      <c r="M173" s="120" t="n">
        <f aca="false">(($B$9-EXP(52.57-6690.9/(273.15+G173)-4.681*LN(273.15+G173)))/1013)*I173/100*0.2095*((49-1.335*G173+0.02759*POTENZ(G173,2)-0.0003235*POTENZ(G173,3)+0.000001614*POTENZ(G173,4))-($J$16*(5.516*10^-1-1.759*10^-2*G173+2.253*10^-4*POTENZ(G173,2)-2.654*10^-7*POTENZ(G173,3)+5.363*10^-8*POTENZ(G173,4))))*32/22.414</f>
        <v>8.30343843613203</v>
      </c>
      <c r="N173" s="120" t="n">
        <f aca="false">M173*31.25</f>
        <v>259.482451129126</v>
      </c>
    </row>
    <row collapsed="false" customFormat="false" customHeight="false" hidden="false" ht="12.75" outlineLevel="0" r="174">
      <c r="A174" s="119" t="n">
        <v>40402</v>
      </c>
      <c r="B174" s="0" t="s">
        <v>249</v>
      </c>
      <c r="C174" s="0" t="n">
        <v>25.538</v>
      </c>
      <c r="D174" s="0" t="n">
        <v>321.474</v>
      </c>
      <c r="E174" s="0" t="n">
        <v>28.07</v>
      </c>
      <c r="F174" s="0" t="n">
        <v>2824</v>
      </c>
      <c r="G174" s="0" t="n">
        <v>17.1</v>
      </c>
      <c r="I174" s="120" t="n">
        <f aca="false">(-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+(WURZEL((POTENZ(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,2))-4*((TAN(E174*PI()/180))/(TAN(($B$7+($B$14*(G174-$E$7)))*PI()/180))*1/$B$16*POTENZ(($H$13+($B$15*(G174-$E$8))),2))*((TAN(E174*PI()/180))/(TAN(($B$7+($B$14*(G174-$E$7)))*PI()/180))-1))))/(2*((TAN(E174*PI()/180))/(TAN(($B$7+($B$14*(G174-$E$7)))*PI()/180))*1/$B$16*POTENZ(($H$13+($B$15*(G174-$E$8))),2)))</f>
        <v>106.335905665986</v>
      </c>
      <c r="J174" s="121" t="n">
        <f aca="false">I174*20.9/100</f>
        <v>22.2242042841911</v>
      </c>
      <c r="K174" s="82" t="n">
        <f aca="false">($B$9-EXP(52.57-6690.9/(273.15+G174)-4.681*LN(273.15+G174)))*I174/100*0.2095</f>
        <v>221.314196804494</v>
      </c>
      <c r="L174" s="82" t="n">
        <f aca="false">K174/1.33322</f>
        <v>165.999757582765</v>
      </c>
      <c r="M174" s="120" t="n">
        <f aca="false">(($B$9-EXP(52.57-6690.9/(273.15+G174)-4.681*LN(273.15+G174)))/1013)*I174/100*0.2095*((49-1.335*G174+0.02759*POTENZ(G174,2)-0.0003235*POTENZ(G174,3)+0.000001614*POTENZ(G174,4))-($J$16*(5.516*10^-1-1.759*10^-2*G174+2.253*10^-4*POTENZ(G174,2)-2.654*10^-7*POTENZ(G174,3)+5.363*10^-8*POTENZ(G174,4))))*32/22.414</f>
        <v>8.4394203926384</v>
      </c>
      <c r="N174" s="120" t="n">
        <f aca="false">M174*31.25</f>
        <v>263.73188726995</v>
      </c>
    </row>
    <row collapsed="false" customFormat="false" customHeight="false" hidden="false" ht="12.75" outlineLevel="0" r="175">
      <c r="A175" s="119" t="n">
        <v>40402</v>
      </c>
      <c r="B175" s="0" t="s">
        <v>250</v>
      </c>
      <c r="C175" s="0" t="n">
        <v>25.704</v>
      </c>
      <c r="D175" s="0" t="n">
        <v>318.01</v>
      </c>
      <c r="E175" s="0" t="n">
        <v>28.19</v>
      </c>
      <c r="F175" s="0" t="n">
        <v>2822</v>
      </c>
      <c r="G175" s="0" t="n">
        <v>17.1</v>
      </c>
      <c r="I175" s="120" t="n">
        <f aca="false">(-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+(WURZEL((POTENZ(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,2))-4*((TAN(E175*PI()/180))/(TAN(($B$7+($B$14*(G175-$E$7)))*PI()/180))*1/$B$16*POTENZ(($H$13+($B$15*(G175-$E$8))),2))*((TAN(E175*PI()/180))/(TAN(($B$7+($B$14*(G175-$E$7)))*PI()/180))-1))))/(2*((TAN(E175*PI()/180))/(TAN(($B$7+($B$14*(G175-$E$7)))*PI()/180))*1/$B$16*POTENZ(($H$13+($B$15*(G175-$E$8))),2)))</f>
        <v>105.190027745573</v>
      </c>
      <c r="J175" s="121" t="n">
        <f aca="false">I175*20.9/100</f>
        <v>21.9847157988247</v>
      </c>
      <c r="K175" s="82" t="n">
        <f aca="false">($B$9-EXP(52.57-6690.9/(273.15+G175)-4.681*LN(273.15+G175)))*I175/100*0.2095</f>
        <v>218.929310438934</v>
      </c>
      <c r="L175" s="82" t="n">
        <f aca="false">K175/1.33322</f>
        <v>164.210940759165</v>
      </c>
      <c r="M175" s="120" t="n">
        <f aca="false">(($B$9-EXP(52.57-6690.9/(273.15+G175)-4.681*LN(273.15+G175)))/1013)*I175/100*0.2095*((49-1.335*G175+0.02759*POTENZ(G175,2)-0.0003235*POTENZ(G175,3)+0.000001614*POTENZ(G175,4))-($J$16*(5.516*10^-1-1.759*10^-2*G175+2.253*10^-4*POTENZ(G175,2)-2.654*10^-7*POTENZ(G175,3)+5.363*10^-8*POTENZ(G175,4))))*32/22.414</f>
        <v>8.34847702380692</v>
      </c>
      <c r="N175" s="120" t="n">
        <f aca="false">M175*31.25</f>
        <v>260.889906993966</v>
      </c>
    </row>
    <row collapsed="false" customFormat="false" customHeight="false" hidden="false" ht="12.75" outlineLevel="0" r="176">
      <c r="A176" s="119" t="n">
        <v>40402</v>
      </c>
      <c r="B176" s="0" t="s">
        <v>251</v>
      </c>
      <c r="C176" s="0" t="n">
        <v>25.871</v>
      </c>
      <c r="D176" s="0" t="n">
        <v>320.315</v>
      </c>
      <c r="E176" s="0" t="n">
        <v>28.11</v>
      </c>
      <c r="F176" s="0" t="n">
        <v>2821</v>
      </c>
      <c r="G176" s="0" t="n">
        <v>17.1</v>
      </c>
      <c r="I176" s="120" t="n">
        <f aca="false">(-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+(WURZEL((POTENZ(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,2))-4*((TAN(E176*PI()/180))/(TAN(($B$7+($B$14*(G176-$E$7)))*PI()/180))*1/$B$16*POTENZ(($H$13+($B$15*(G176-$E$8))),2))*((TAN(E176*PI()/180))/(TAN(($B$7+($B$14*(G176-$E$7)))*PI()/180))-1))))/(2*((TAN(E176*PI()/180))/(TAN(($B$7+($B$14*(G176-$E$7)))*PI()/180))*1/$B$16*POTENZ(($H$13+($B$15*(G176-$E$8))),2)))</f>
        <v>105.952318985706</v>
      </c>
      <c r="J176" s="121" t="n">
        <f aca="false">I176*20.9/100</f>
        <v>22.1440346680126</v>
      </c>
      <c r="K176" s="82" t="n">
        <f aca="false">($B$9-EXP(52.57-6690.9/(273.15+G176)-4.681*LN(273.15+G176)))*I176/100*0.2095</f>
        <v>220.515847671909</v>
      </c>
      <c r="L176" s="82" t="n">
        <f aca="false">K176/1.33322</f>
        <v>165.400944834243</v>
      </c>
      <c r="M176" s="120" t="n">
        <f aca="false">(($B$9-EXP(52.57-6690.9/(273.15+G176)-4.681*LN(273.15+G176)))/1013)*I176/100*0.2095*((49-1.335*G176+0.02759*POTENZ(G176,2)-0.0003235*POTENZ(G176,3)+0.000001614*POTENZ(G176,4))-($J$16*(5.516*10^-1-1.759*10^-2*G176+2.253*10^-4*POTENZ(G176,2)-2.654*10^-7*POTENZ(G176,3)+5.363*10^-8*POTENZ(G176,4))))*32/22.414</f>
        <v>8.40897677877509</v>
      </c>
      <c r="N176" s="120" t="n">
        <f aca="false">M176*31.25</f>
        <v>262.780524336721</v>
      </c>
    </row>
    <row collapsed="false" customFormat="false" customHeight="false" hidden="false" ht="12.75" outlineLevel="0" r="177">
      <c r="A177" s="119" t="n">
        <v>40402</v>
      </c>
      <c r="B177" s="0" t="s">
        <v>252</v>
      </c>
      <c r="C177" s="0" t="n">
        <v>26.038</v>
      </c>
      <c r="D177" s="0" t="n">
        <v>321.474</v>
      </c>
      <c r="E177" s="0" t="n">
        <v>28.07</v>
      </c>
      <c r="F177" s="0" t="n">
        <v>2824</v>
      </c>
      <c r="G177" s="0" t="n">
        <v>17.1</v>
      </c>
      <c r="I177" s="120" t="n">
        <f aca="false">(-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+(WURZEL((POTENZ(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,2))-4*((TAN(E177*PI()/180))/(TAN(($B$7+($B$14*(G177-$E$7)))*PI()/180))*1/$B$16*POTENZ(($H$13+($B$15*(G177-$E$8))),2))*((TAN(E177*PI()/180))/(TAN(($B$7+($B$14*(G177-$E$7)))*PI()/180))-1))))/(2*((TAN(E177*PI()/180))/(TAN(($B$7+($B$14*(G177-$E$7)))*PI()/180))*1/$B$16*POTENZ(($H$13+($B$15*(G177-$E$8))),2)))</f>
        <v>106.335905665986</v>
      </c>
      <c r="J177" s="121" t="n">
        <f aca="false">I177*20.9/100</f>
        <v>22.2242042841911</v>
      </c>
      <c r="K177" s="82" t="n">
        <f aca="false">($B$9-EXP(52.57-6690.9/(273.15+G177)-4.681*LN(273.15+G177)))*I177/100*0.2095</f>
        <v>221.314196804494</v>
      </c>
      <c r="L177" s="82" t="n">
        <f aca="false">K177/1.33322</f>
        <v>165.999757582765</v>
      </c>
      <c r="M177" s="120" t="n">
        <f aca="false">(($B$9-EXP(52.57-6690.9/(273.15+G177)-4.681*LN(273.15+G177)))/1013)*I177/100*0.2095*((49-1.335*G177+0.02759*POTENZ(G177,2)-0.0003235*POTENZ(G177,3)+0.000001614*POTENZ(G177,4))-($J$16*(5.516*10^-1-1.759*10^-2*G177+2.253*10^-4*POTENZ(G177,2)-2.654*10^-7*POTENZ(G177,3)+5.363*10^-8*POTENZ(G177,4))))*32/22.414</f>
        <v>8.4394203926384</v>
      </c>
      <c r="N177" s="120" t="n">
        <f aca="false">M177*31.25</f>
        <v>263.73188726995</v>
      </c>
    </row>
    <row collapsed="false" customFormat="false" customHeight="false" hidden="false" ht="12.75" outlineLevel="0" r="178">
      <c r="A178" s="119" t="n">
        <v>40402</v>
      </c>
      <c r="B178" s="0" t="s">
        <v>253</v>
      </c>
      <c r="C178" s="0" t="n">
        <v>26.205</v>
      </c>
      <c r="D178" s="0" t="n">
        <v>318.584</v>
      </c>
      <c r="E178" s="0" t="n">
        <v>28.17</v>
      </c>
      <c r="F178" s="0" t="n">
        <v>2812</v>
      </c>
      <c r="G178" s="0" t="n">
        <v>17.1</v>
      </c>
      <c r="I178" s="120" t="n">
        <f aca="false">(-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+(WURZEL((POTENZ(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,2))-4*((TAN(E178*PI()/180))/(TAN(($B$7+($B$14*(G178-$E$7)))*PI()/180))*1/$B$16*POTENZ(($H$13+($B$15*(G178-$E$8))),2))*((TAN(E178*PI()/180))/(TAN(($B$7+($B$14*(G178-$E$7)))*PI()/180))-1))))/(2*((TAN(E178*PI()/180))/(TAN(($B$7+($B$14*(G178-$E$7)))*PI()/180))*1/$B$16*POTENZ(($H$13+($B$15*(G178-$E$8))),2)))</f>
        <v>105.379993109503</v>
      </c>
      <c r="J178" s="121" t="n">
        <f aca="false">I178*20.9/100</f>
        <v>22.0244185598862</v>
      </c>
      <c r="K178" s="82" t="n">
        <f aca="false">($B$9-EXP(52.57-6690.9/(273.15+G178)-4.681*LN(273.15+G178)))*I178/100*0.2095</f>
        <v>219.324680485163</v>
      </c>
      <c r="L178" s="82" t="n">
        <f aca="false">K178/1.33322</f>
        <v>164.50749350082</v>
      </c>
      <c r="M178" s="120" t="n">
        <f aca="false">(($B$9-EXP(52.57-6690.9/(273.15+G178)-4.681*LN(273.15+G178)))/1013)*I178/100*0.2095*((49-1.335*G178+0.02759*POTENZ(G178,2)-0.0003235*POTENZ(G178,3)+0.000001614*POTENZ(G178,4))-($J$16*(5.516*10^-1-1.759*10^-2*G178+2.253*10^-4*POTENZ(G178,2)-2.654*10^-7*POTENZ(G178,3)+5.363*10^-8*POTENZ(G178,4))))*32/22.414</f>
        <v>8.36355375218205</v>
      </c>
      <c r="N178" s="120" t="n">
        <f aca="false">M178*31.25</f>
        <v>261.361054755689</v>
      </c>
    </row>
    <row collapsed="false" customFormat="false" customHeight="false" hidden="false" ht="12.75" outlineLevel="0" r="179">
      <c r="A179" s="119" t="n">
        <v>40402</v>
      </c>
      <c r="B179" s="0" t="s">
        <v>254</v>
      </c>
      <c r="C179" s="0" t="n">
        <v>26.372</v>
      </c>
      <c r="D179" s="0" t="n">
        <v>318.872</v>
      </c>
      <c r="E179" s="0" t="n">
        <v>28.16</v>
      </c>
      <c r="F179" s="0" t="n">
        <v>2813</v>
      </c>
      <c r="G179" s="0" t="n">
        <v>17.1</v>
      </c>
      <c r="I179" s="120" t="n">
        <f aca="false">(-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+(WURZEL((POTENZ(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,2))-4*((TAN(E179*PI()/180))/(TAN(($B$7+($B$14*(G179-$E$7)))*PI()/180))*1/$B$16*POTENZ(($H$13+($B$15*(G179-$E$8))),2))*((TAN(E179*PI()/180))/(TAN(($B$7+($B$14*(G179-$E$7)))*PI()/180))-1))))/(2*((TAN(E179*PI()/180))/(TAN(($B$7+($B$14*(G179-$E$7)))*PI()/180))*1/$B$16*POTENZ(($H$13+($B$15*(G179-$E$8))),2)))</f>
        <v>105.475127301875</v>
      </c>
      <c r="J179" s="121" t="n">
        <f aca="false">I179*20.9/100</f>
        <v>22.0443016060918</v>
      </c>
      <c r="K179" s="82" t="n">
        <f aca="false">($B$9-EXP(52.57-6690.9/(273.15+G179)-4.681*LN(273.15+G179)))*I179/100*0.2095</f>
        <v>219.522680843005</v>
      </c>
      <c r="L179" s="82" t="n">
        <f aca="false">K179/1.33322</f>
        <v>164.656006392797</v>
      </c>
      <c r="M179" s="120" t="n">
        <f aca="false">(($B$9-EXP(52.57-6690.9/(273.15+G179)-4.681*LN(273.15+G179)))/1013)*I179/100*0.2095*((49-1.335*G179+0.02759*POTENZ(G179,2)-0.0003235*POTENZ(G179,3)+0.000001614*POTENZ(G179,4))-($J$16*(5.516*10^-1-1.759*10^-2*G179+2.253*10^-4*POTENZ(G179,2)-2.654*10^-7*POTENZ(G179,3)+5.363*10^-8*POTENZ(G179,4))))*32/22.414</f>
        <v>8.37110414109453</v>
      </c>
      <c r="N179" s="120" t="n">
        <f aca="false">M179*31.25</f>
        <v>261.597004409204</v>
      </c>
    </row>
    <row collapsed="false" customFormat="false" customHeight="false" hidden="false" ht="12.75" outlineLevel="0" r="180">
      <c r="A180" s="119" t="n">
        <v>40402</v>
      </c>
      <c r="B180" s="0" t="s">
        <v>255</v>
      </c>
      <c r="C180" s="0" t="n">
        <v>26.539</v>
      </c>
      <c r="D180" s="0" t="n">
        <v>319.448</v>
      </c>
      <c r="E180" s="0" t="n">
        <v>28.14</v>
      </c>
      <c r="F180" s="0" t="n">
        <v>2810</v>
      </c>
      <c r="G180" s="0" t="n">
        <v>17.1</v>
      </c>
      <c r="I180" s="120" t="n">
        <f aca="false">(-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+(WURZEL((POTENZ(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,2))-4*((TAN(E180*PI()/180))/(TAN(($B$7+($B$14*(G180-$E$7)))*PI()/180))*1/$B$16*POTENZ(($H$13+($B$15*(G180-$E$8))),2))*((TAN(E180*PI()/180))/(TAN(($B$7+($B$14*(G180-$E$7)))*PI()/180))-1))))/(2*((TAN(E180*PI()/180))/(TAN(($B$7+($B$14*(G180-$E$7)))*PI()/180))*1/$B$16*POTENZ(($H$13+($B$15*(G180-$E$8))),2)))</f>
        <v>105.665699408839</v>
      </c>
      <c r="J180" s="121" t="n">
        <f aca="false">I180*20.9/100</f>
        <v>22.0841311764473</v>
      </c>
      <c r="K180" s="82" t="n">
        <f aca="false">($B$9-EXP(52.57-6690.9/(273.15+G180)-4.681*LN(273.15+G180)))*I180/100*0.2095</f>
        <v>219.919313687968</v>
      </c>
      <c r="L180" s="82" t="n">
        <f aca="false">K180/1.33322</f>
        <v>164.953506314013</v>
      </c>
      <c r="M180" s="120" t="n">
        <f aca="false">(($B$9-EXP(52.57-6690.9/(273.15+G180)-4.681*LN(273.15+G180)))/1013)*I180/100*0.2095*((49-1.335*G180+0.02759*POTENZ(G180,2)-0.0003235*POTENZ(G180,3)+0.000001614*POTENZ(G180,4))-($J$16*(5.516*10^-1-1.759*10^-2*G180+2.253*10^-4*POTENZ(G180,2)-2.654*10^-7*POTENZ(G180,3)+5.363*10^-8*POTENZ(G180,4))))*32/22.414</f>
        <v>8.38622902403697</v>
      </c>
      <c r="N180" s="120" t="n">
        <f aca="false">M180*31.25</f>
        <v>262.069657001155</v>
      </c>
    </row>
    <row collapsed="false" customFormat="false" customHeight="false" hidden="false" ht="12.75" outlineLevel="0" r="181">
      <c r="A181" s="119" t="n">
        <v>40402</v>
      </c>
      <c r="B181" s="0" t="s">
        <v>256</v>
      </c>
      <c r="C181" s="0" t="n">
        <v>26.706</v>
      </c>
      <c r="D181" s="0" t="n">
        <v>322.931</v>
      </c>
      <c r="E181" s="0" t="n">
        <v>28.02</v>
      </c>
      <c r="F181" s="0" t="n">
        <v>2813</v>
      </c>
      <c r="G181" s="0" t="n">
        <v>17.1</v>
      </c>
      <c r="I181" s="120" t="n">
        <f aca="false">(-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+(WURZEL((POTENZ(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,2))-4*((TAN(E181*PI()/180))/(TAN(($B$7+($B$14*(G181-$E$7)))*PI()/180))*1/$B$16*POTENZ(($H$13+($B$15*(G181-$E$8))),2))*((TAN(E181*PI()/180))/(TAN(($B$7+($B$14*(G181-$E$7)))*PI()/180))-1))))/(2*((TAN(E181*PI()/180))/(TAN(($B$7+($B$14*(G181-$E$7)))*PI()/180))*1/$B$16*POTENZ(($H$13+($B$15*(G181-$E$8))),2)))</f>
        <v>106.817695587804</v>
      </c>
      <c r="J181" s="121" t="n">
        <f aca="false">I181*20.9/100</f>
        <v>22.324898377851</v>
      </c>
      <c r="K181" s="82" t="n">
        <f aca="false">($B$9-EXP(52.57-6690.9/(273.15+G181)-4.681*LN(273.15+G181)))*I181/100*0.2095</f>
        <v>222.316933828341</v>
      </c>
      <c r="L181" s="82" t="n">
        <f aca="false">K181/1.33322</f>
        <v>166.75187428057</v>
      </c>
      <c r="M181" s="120" t="n">
        <f aca="false">(($B$9-EXP(52.57-6690.9/(273.15+G181)-4.681*LN(273.15+G181)))/1013)*I181/100*0.2095*((49-1.335*G181+0.02759*POTENZ(G181,2)-0.0003235*POTENZ(G181,3)+0.000001614*POTENZ(G181,4))-($J$16*(5.516*10^-1-1.759*10^-2*G181+2.253*10^-4*POTENZ(G181,2)-2.654*10^-7*POTENZ(G181,3)+5.363*10^-8*POTENZ(G181,4))))*32/22.414</f>
        <v>8.47765797255734</v>
      </c>
      <c r="N181" s="120" t="n">
        <f aca="false">M181*31.25</f>
        <v>264.926811642417</v>
      </c>
    </row>
    <row collapsed="false" customFormat="false" customHeight="false" hidden="false" ht="12.75" outlineLevel="0" r="182">
      <c r="A182" s="119" t="n">
        <v>40402</v>
      </c>
      <c r="B182" s="0" t="s">
        <v>257</v>
      </c>
      <c r="C182" s="0" t="n">
        <v>26.872</v>
      </c>
      <c r="D182" s="0" t="n">
        <v>321.474</v>
      </c>
      <c r="E182" s="0" t="n">
        <v>28.07</v>
      </c>
      <c r="F182" s="0" t="n">
        <v>2805</v>
      </c>
      <c r="G182" s="0" t="n">
        <v>17.1</v>
      </c>
      <c r="I182" s="120" t="n">
        <f aca="false">(-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+(WURZEL((POTENZ(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,2))-4*((TAN(E182*PI()/180))/(TAN(($B$7+($B$14*(G182-$E$7)))*PI()/180))*1/$B$16*POTENZ(($H$13+($B$15*(G182-$E$8))),2))*((TAN(E182*PI()/180))/(TAN(($B$7+($B$14*(G182-$E$7)))*PI()/180))-1))))/(2*((TAN(E182*PI()/180))/(TAN(($B$7+($B$14*(G182-$E$7)))*PI()/180))*1/$B$16*POTENZ(($H$13+($B$15*(G182-$E$8))),2)))</f>
        <v>106.335905665986</v>
      </c>
      <c r="J182" s="121" t="n">
        <f aca="false">I182*20.9/100</f>
        <v>22.2242042841911</v>
      </c>
      <c r="K182" s="82" t="n">
        <f aca="false">($B$9-EXP(52.57-6690.9/(273.15+G182)-4.681*LN(273.15+G182)))*I182/100*0.2095</f>
        <v>221.314196804494</v>
      </c>
      <c r="L182" s="82" t="n">
        <f aca="false">K182/1.33322</f>
        <v>165.999757582765</v>
      </c>
      <c r="M182" s="120" t="n">
        <f aca="false">(($B$9-EXP(52.57-6690.9/(273.15+G182)-4.681*LN(273.15+G182)))/1013)*I182/100*0.2095*((49-1.335*G182+0.02759*POTENZ(G182,2)-0.0003235*POTENZ(G182,3)+0.000001614*POTENZ(G182,4))-($J$16*(5.516*10^-1-1.759*10^-2*G182+2.253*10^-4*POTENZ(G182,2)-2.654*10^-7*POTENZ(G182,3)+5.363*10^-8*POTENZ(G182,4))))*32/22.414</f>
        <v>8.4394203926384</v>
      </c>
      <c r="N182" s="120" t="n">
        <f aca="false">M182*31.25</f>
        <v>263.73188726995</v>
      </c>
    </row>
    <row collapsed="false" customFormat="false" customHeight="false" hidden="false" ht="12.75" outlineLevel="0" r="183">
      <c r="A183" s="119" t="n">
        <v>40402</v>
      </c>
      <c r="B183" s="0" t="s">
        <v>258</v>
      </c>
      <c r="C183" s="0" t="n">
        <v>27.039</v>
      </c>
      <c r="D183" s="0" t="n">
        <v>320.026</v>
      </c>
      <c r="E183" s="0" t="n">
        <v>28.12</v>
      </c>
      <c r="F183" s="0" t="n">
        <v>2807</v>
      </c>
      <c r="G183" s="0" t="n">
        <v>17.1</v>
      </c>
      <c r="I183" s="120" t="n">
        <f aca="false">(-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+(WURZEL((POTENZ(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,2))-4*((TAN(E183*PI()/180))/(TAN(($B$7+($B$14*(G183-$E$7)))*PI()/180))*1/$B$16*POTENZ(($H$13+($B$15*(G183-$E$8))),2))*((TAN(E183*PI()/180))/(TAN(($B$7+($B$14*(G183-$E$7)))*PI()/180))-1))))/(2*((TAN(E183*PI()/180))/(TAN(($B$7+($B$14*(G183-$E$7)))*PI()/180))*1/$B$16*POTENZ(($H$13+($B$15*(G183-$E$8))),2)))</f>
        <v>105.856677416557</v>
      </c>
      <c r="J183" s="121" t="n">
        <f aca="false">I183*20.9/100</f>
        <v>22.1240455800605</v>
      </c>
      <c r="K183" s="82" t="n">
        <f aca="false">($B$9-EXP(52.57-6690.9/(273.15+G183)-4.681*LN(273.15+G183)))*I183/100*0.2095</f>
        <v>220.316791323776</v>
      </c>
      <c r="L183" s="82" t="n">
        <f aca="false">K183/1.33322</f>
        <v>165.251639882222</v>
      </c>
      <c r="M183" s="120" t="n">
        <f aca="false">(($B$9-EXP(52.57-6690.9/(273.15+G183)-4.681*LN(273.15+G183)))/1013)*I183/100*0.2095*((49-1.335*G183+0.02759*POTENZ(G183,2)-0.0003235*POTENZ(G183,3)+0.000001614*POTENZ(G183,4))-($J$16*(5.516*10^-1-1.759*10^-2*G183+2.253*10^-4*POTENZ(G183,2)-2.654*10^-7*POTENZ(G183,3)+5.363*10^-8*POTENZ(G183,4))))*32/22.414</f>
        <v>8.40138612156479</v>
      </c>
      <c r="N183" s="120" t="n">
        <f aca="false">M183*31.25</f>
        <v>262.5433162989</v>
      </c>
    </row>
    <row collapsed="false" customFormat="false" customHeight="false" hidden="false" ht="12.75" outlineLevel="0" r="184">
      <c r="A184" s="119" t="n">
        <v>40402</v>
      </c>
      <c r="B184" s="0" t="s">
        <v>259</v>
      </c>
      <c r="C184" s="0" t="n">
        <v>27.206</v>
      </c>
      <c r="D184" s="0" t="n">
        <v>325.278</v>
      </c>
      <c r="E184" s="0" t="n">
        <v>27.94</v>
      </c>
      <c r="F184" s="0" t="n">
        <v>2807</v>
      </c>
      <c r="G184" s="0" t="n">
        <v>17.1</v>
      </c>
      <c r="I184" s="120" t="n">
        <f aca="false">(-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+(WURZEL((POTENZ(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,2))-4*((TAN(E184*PI()/180))/(TAN(($B$7+($B$14*(G184-$E$7)))*PI()/180))*1/$B$16*POTENZ(($H$13+($B$15*(G184-$E$8))),2))*((TAN(E184*PI()/180))/(TAN(($B$7+($B$14*(G184-$E$7)))*PI()/180))-1))))/(2*((TAN(E184*PI()/180))/(TAN(($B$7+($B$14*(G184-$E$7)))*PI()/180))*1/$B$16*POTENZ(($H$13+($B$15*(G184-$E$8))),2)))</f>
        <v>107.593932399005</v>
      </c>
      <c r="J184" s="121" t="n">
        <f aca="false">I184*20.9/100</f>
        <v>22.487131871392</v>
      </c>
      <c r="K184" s="82" t="n">
        <f aca="false">($B$9-EXP(52.57-6690.9/(273.15+G184)-4.681*LN(273.15+G184)))*I184/100*0.2095</f>
        <v>223.932495621182</v>
      </c>
      <c r="L184" s="82" t="n">
        <f aca="false">K184/1.33322</f>
        <v>167.963648626019</v>
      </c>
      <c r="M184" s="120" t="n">
        <f aca="false">(($B$9-EXP(52.57-6690.9/(273.15+G184)-4.681*LN(273.15+G184)))/1013)*I184/100*0.2095*((49-1.335*G184+0.02759*POTENZ(G184,2)-0.0003235*POTENZ(G184,3)+0.000001614*POTENZ(G184,4))-($J$16*(5.516*10^-1-1.759*10^-2*G184+2.253*10^-4*POTENZ(G184,2)-2.654*10^-7*POTENZ(G184,3)+5.363*10^-8*POTENZ(G184,4))))*32/22.414</f>
        <v>8.5392645271161</v>
      </c>
      <c r="N184" s="120" t="n">
        <f aca="false">M184*31.25</f>
        <v>266.852016472378</v>
      </c>
    </row>
    <row collapsed="false" customFormat="false" customHeight="false" hidden="false" ht="12.75" outlineLevel="0" r="185">
      <c r="A185" s="119" t="n">
        <v>40402</v>
      </c>
      <c r="B185" s="0" t="s">
        <v>260</v>
      </c>
      <c r="C185" s="0" t="n">
        <v>27.373</v>
      </c>
      <c r="D185" s="0" t="n">
        <v>323.516</v>
      </c>
      <c r="E185" s="0" t="n">
        <v>28</v>
      </c>
      <c r="F185" s="0" t="n">
        <v>2800</v>
      </c>
      <c r="G185" s="0" t="n">
        <v>17.1</v>
      </c>
      <c r="I185" s="120" t="n">
        <f aca="false">(-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+(WURZEL((POTENZ(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,2))-4*((TAN(E185*PI()/180))/(TAN(($B$7+($B$14*(G185-$E$7)))*PI()/180))*1/$B$16*POTENZ(($H$13+($B$15*(G185-$E$8))),2))*((TAN(E185*PI()/180))/(TAN(($B$7+($B$14*(G185-$E$7)))*PI()/180))-1))))/(2*((TAN(E185*PI()/180))/(TAN(($B$7+($B$14*(G185-$E$7)))*PI()/180))*1/$B$16*POTENZ(($H$13+($B$15*(G185-$E$8))),2)))</f>
        <v>107.011132823041</v>
      </c>
      <c r="J185" s="121" t="n">
        <f aca="false">I185*20.9/100</f>
        <v>22.3653267600157</v>
      </c>
      <c r="K185" s="82" t="n">
        <f aca="false">($B$9-EXP(52.57-6690.9/(273.15+G185)-4.681*LN(273.15+G185)))*I185/100*0.2095</f>
        <v>222.719529791394</v>
      </c>
      <c r="L185" s="82" t="n">
        <f aca="false">K185/1.33322</f>
        <v>167.053846920534</v>
      </c>
      <c r="M185" s="120" t="n">
        <f aca="false">(($B$9-EXP(52.57-6690.9/(273.15+G185)-4.681*LN(273.15+G185)))/1013)*I185/100*0.2095*((49-1.335*G185+0.02759*POTENZ(G185,2)-0.0003235*POTENZ(G185,3)+0.000001614*POTENZ(G185,4))-($J$16*(5.516*10^-1-1.759*10^-2*G185+2.253*10^-4*POTENZ(G185,2)-2.654*10^-7*POTENZ(G185,3)+5.363*10^-8*POTENZ(G185,4))))*32/22.414</f>
        <v>8.49301024832472</v>
      </c>
      <c r="N185" s="120" t="n">
        <f aca="false">M185*31.25</f>
        <v>265.406570260148</v>
      </c>
    </row>
    <row collapsed="false" customFormat="false" customHeight="false" hidden="false" ht="12.75" outlineLevel="0" r="186">
      <c r="A186" s="119" t="n">
        <v>40402</v>
      </c>
      <c r="B186" s="0" t="s">
        <v>261</v>
      </c>
      <c r="C186" s="0" t="n">
        <v>27.54</v>
      </c>
      <c r="D186" s="0" t="n">
        <v>320.315</v>
      </c>
      <c r="E186" s="0" t="n">
        <v>28.11</v>
      </c>
      <c r="F186" s="0" t="n">
        <v>2800</v>
      </c>
      <c r="G186" s="0" t="n">
        <v>17.1</v>
      </c>
      <c r="I186" s="120" t="n">
        <f aca="false">(-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+(WURZEL((POTENZ(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,2))-4*((TAN(E186*PI()/180))/(TAN(($B$7+($B$14*(G186-$E$7)))*PI()/180))*1/$B$16*POTENZ(($H$13+($B$15*(G186-$E$8))),2))*((TAN(E186*PI()/180))/(TAN(($B$7+($B$14*(G186-$E$7)))*PI()/180))-1))))/(2*((TAN(E186*PI()/180))/(TAN(($B$7+($B$14*(G186-$E$7)))*PI()/180))*1/$B$16*POTENZ(($H$13+($B$15*(G186-$E$8))),2)))</f>
        <v>105.952318985706</v>
      </c>
      <c r="J186" s="121" t="n">
        <f aca="false">I186*20.9/100</f>
        <v>22.1440346680126</v>
      </c>
      <c r="K186" s="82" t="n">
        <f aca="false">($B$9-EXP(52.57-6690.9/(273.15+G186)-4.681*LN(273.15+G186)))*I186/100*0.2095</f>
        <v>220.515847671909</v>
      </c>
      <c r="L186" s="82" t="n">
        <f aca="false">K186/1.33322</f>
        <v>165.400944834243</v>
      </c>
      <c r="M186" s="120" t="n">
        <f aca="false">(($B$9-EXP(52.57-6690.9/(273.15+G186)-4.681*LN(273.15+G186)))/1013)*I186/100*0.2095*((49-1.335*G186+0.02759*POTENZ(G186,2)-0.0003235*POTENZ(G186,3)+0.000001614*POTENZ(G186,4))-($J$16*(5.516*10^-1-1.759*10^-2*G186+2.253*10^-4*POTENZ(G186,2)-2.654*10^-7*POTENZ(G186,3)+5.363*10^-8*POTENZ(G186,4))))*32/22.414</f>
        <v>8.40897677877509</v>
      </c>
      <c r="N186" s="120" t="n">
        <f aca="false">M186*31.25</f>
        <v>262.780524336721</v>
      </c>
    </row>
    <row collapsed="false" customFormat="false" customHeight="false" hidden="false" ht="12.75" outlineLevel="0" r="187">
      <c r="A187" s="119" t="n">
        <v>40402</v>
      </c>
      <c r="B187" s="0" t="s">
        <v>262</v>
      </c>
      <c r="C187" s="0" t="n">
        <v>27.707</v>
      </c>
      <c r="D187" s="0" t="n">
        <v>324.689</v>
      </c>
      <c r="E187" s="0" t="n">
        <v>27.96</v>
      </c>
      <c r="F187" s="0" t="n">
        <v>2800</v>
      </c>
      <c r="G187" s="0" t="n">
        <v>17.1</v>
      </c>
      <c r="I187" s="120" t="n">
        <f aca="false">(-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+(WURZEL((POTENZ(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,2))-4*((TAN(E187*PI()/180))/(TAN(($B$7+($B$14*(G187-$E$7)))*PI()/180))*1/$B$16*POTENZ(($H$13+($B$15*(G187-$E$8))),2))*((TAN(E187*PI()/180))/(TAN(($B$7+($B$14*(G187-$E$7)))*PI()/180))-1))))/(2*((TAN(E187*PI()/180))/(TAN(($B$7+($B$14*(G187-$E$7)))*PI()/180))*1/$B$16*POTENZ(($H$13+($B$15*(G187-$E$8))),2)))</f>
        <v>107.399250073138</v>
      </c>
      <c r="J187" s="121" t="n">
        <f aca="false">I187*20.9/100</f>
        <v>22.4464432652858</v>
      </c>
      <c r="K187" s="82" t="n">
        <f aca="false">($B$9-EXP(52.57-6690.9/(273.15+G187)-4.681*LN(273.15+G187)))*I187/100*0.2095</f>
        <v>223.527308282893</v>
      </c>
      <c r="L187" s="82" t="n">
        <f aca="false">K187/1.33322</f>
        <v>167.659732289414</v>
      </c>
      <c r="M187" s="120" t="n">
        <f aca="false">(($B$9-EXP(52.57-6690.9/(273.15+G187)-4.681*LN(273.15+G187)))/1013)*I187/100*0.2095*((49-1.335*G187+0.02759*POTENZ(G187,2)-0.0003235*POTENZ(G187,3)+0.000001614*POTENZ(G187,4))-($J$16*(5.516*10^-1-1.759*10^-2*G187+2.253*10^-4*POTENZ(G187,2)-2.654*10^-7*POTENZ(G187,3)+5.363*10^-8*POTENZ(G187,4))))*32/22.414</f>
        <v>8.52381343389673</v>
      </c>
      <c r="N187" s="120" t="n">
        <f aca="false">M187*31.25</f>
        <v>266.369169809273</v>
      </c>
    </row>
    <row collapsed="false" customFormat="false" customHeight="false" hidden="false" ht="12.75" outlineLevel="0" r="188">
      <c r="A188" s="119" t="n">
        <v>40402</v>
      </c>
      <c r="B188" s="0" t="s">
        <v>263</v>
      </c>
      <c r="C188" s="0" t="n">
        <v>27.874</v>
      </c>
      <c r="D188" s="0" t="n">
        <v>321.184</v>
      </c>
      <c r="E188" s="0" t="n">
        <v>28.08</v>
      </c>
      <c r="F188" s="0" t="n">
        <v>2801</v>
      </c>
      <c r="G188" s="0" t="n">
        <v>17.1</v>
      </c>
      <c r="I188" s="120" t="n">
        <f aca="false">(-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+(WURZEL((POTENZ(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,2))-4*((TAN(E188*PI()/180))/(TAN(($B$7+($B$14*(G188-$E$7)))*PI()/180))*1/$B$16*POTENZ(($H$13+($B$15*(G188-$E$8))),2))*((TAN(E188*PI()/180))/(TAN(($B$7+($B$14*(G188-$E$7)))*PI()/180))-1))))/(2*((TAN(E188*PI()/180))/(TAN(($B$7+($B$14*(G188-$E$7)))*PI()/180))*1/$B$16*POTENZ(($H$13+($B$15*(G188-$E$8))),2)))</f>
        <v>106.239855651685</v>
      </c>
      <c r="J188" s="121" t="n">
        <f aca="false">I188*20.9/100</f>
        <v>22.2041298312022</v>
      </c>
      <c r="K188" s="82" t="n">
        <f aca="false">($B$9-EXP(52.57-6690.9/(273.15+G188)-4.681*LN(273.15+G188)))*I188/100*0.2095</f>
        <v>221.114290369928</v>
      </c>
      <c r="L188" s="82" t="n">
        <f aca="false">K188/1.33322</f>
        <v>165.849815011722</v>
      </c>
      <c r="M188" s="120" t="n">
        <f aca="false">(($B$9-EXP(52.57-6690.9/(273.15+G188)-4.681*LN(273.15+G188)))/1013)*I188/100*0.2095*((49-1.335*G188+0.02759*POTENZ(G188,2)-0.0003235*POTENZ(G188,3)+0.000001614*POTENZ(G188,4))-($J$16*(5.516*10^-1-1.759*10^-2*G188+2.253*10^-4*POTENZ(G188,2)-2.654*10^-7*POTENZ(G188,3)+5.363*10^-8*POTENZ(G188,4))))*32/22.414</f>
        <v>8.43179731890495</v>
      </c>
      <c r="N188" s="120" t="n">
        <f aca="false">M188*31.25</f>
        <v>263.49366621578</v>
      </c>
    </row>
    <row collapsed="false" customFormat="false" customHeight="false" hidden="false" ht="12.75" outlineLevel="0" r="189">
      <c r="A189" s="119" t="n">
        <v>40402</v>
      </c>
      <c r="B189" s="0" t="s">
        <v>264</v>
      </c>
      <c r="C189" s="0" t="n">
        <v>28.041</v>
      </c>
      <c r="D189" s="0" t="n">
        <v>320.894</v>
      </c>
      <c r="E189" s="0" t="n">
        <v>28.09</v>
      </c>
      <c r="F189" s="0" t="n">
        <v>2798</v>
      </c>
      <c r="G189" s="0" t="n">
        <v>17.1</v>
      </c>
      <c r="I189" s="120" t="n">
        <f aca="false">(-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+(WURZEL((POTENZ(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,2))-4*((TAN(E189*PI()/180))/(TAN(($B$7+($B$14*(G189-$E$7)))*PI()/180))*1/$B$16*POTENZ(($H$13+($B$15*(G189-$E$8))),2))*((TAN(E189*PI()/180))/(TAN(($B$7+($B$14*(G189-$E$7)))*PI()/180))-1))))/(2*((TAN(E189*PI()/180))/(TAN(($B$7+($B$14*(G189-$E$7)))*PI()/180))*1/$B$16*POTENZ(($H$13+($B$15*(G189-$E$8))),2)))</f>
        <v>106.143907961543</v>
      </c>
      <c r="J189" s="121" t="n">
        <f aca="false">I189*20.9/100</f>
        <v>22.1840767639624</v>
      </c>
      <c r="K189" s="82" t="n">
        <f aca="false">($B$9-EXP(52.57-6690.9/(273.15+G189)-4.681*LN(273.15+G189)))*I189/100*0.2095</f>
        <v>220.914596900012</v>
      </c>
      <c r="L189" s="82" t="n">
        <f aca="false">K189/1.33322</f>
        <v>165.700032177744</v>
      </c>
      <c r="M189" s="120" t="n">
        <f aca="false">(($B$9-EXP(52.57-6690.9/(273.15+G189)-4.681*LN(273.15+G189)))/1013)*I189/100*0.2095*((49-1.335*G189+0.02759*POTENZ(G189,2)-0.0003235*POTENZ(G189,3)+0.000001614*POTENZ(G189,4))-($J$16*(5.516*10^-1-1.759*10^-2*G189+2.253*10^-4*POTENZ(G189,2)-2.654*10^-7*POTENZ(G189,3)+5.363*10^-8*POTENZ(G189,4))))*32/22.414</f>
        <v>8.42418236619689</v>
      </c>
      <c r="N189" s="120" t="n">
        <f aca="false">M189*31.25</f>
        <v>263.255698943653</v>
      </c>
    </row>
    <row collapsed="false" customFormat="false" customHeight="false" hidden="false" ht="12.75" outlineLevel="0" r="190">
      <c r="A190" s="119" t="n">
        <v>40402</v>
      </c>
      <c r="B190" s="0" t="s">
        <v>265</v>
      </c>
      <c r="C190" s="0" t="n">
        <v>28.208</v>
      </c>
      <c r="D190" s="0" t="n">
        <v>324.983</v>
      </c>
      <c r="E190" s="0" t="n">
        <v>27.95</v>
      </c>
      <c r="F190" s="0" t="n">
        <v>2789</v>
      </c>
      <c r="G190" s="0" t="n">
        <v>17.1</v>
      </c>
      <c r="I190" s="120" t="n">
        <f aca="false">(-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+(WURZEL((POTENZ(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,2))-4*((TAN(E190*PI()/180))/(TAN(($B$7+($B$14*(G190-$E$7)))*PI()/180))*1/$B$16*POTENZ(($H$13+($B$15*(G190-$E$8))),2))*((TAN(E190*PI()/180))/(TAN(($B$7+($B$14*(G190-$E$7)))*PI()/180))-1))))/(2*((TAN(E190*PI()/180))/(TAN(($B$7+($B$14*(G190-$E$7)))*PI()/180))*1/$B$16*POTENZ(($H$13+($B$15*(G190-$E$8))),2)))</f>
        <v>107.496539140305</v>
      </c>
      <c r="J190" s="121" t="n">
        <f aca="false">I190*20.9/100</f>
        <v>22.4667766803238</v>
      </c>
      <c r="K190" s="82" t="n">
        <f aca="false">($B$9-EXP(52.57-6690.9/(273.15+G190)-4.681*LN(273.15+G190)))*I190/100*0.2095</f>
        <v>223.729793526453</v>
      </c>
      <c r="L190" s="82" t="n">
        <f aca="false">K190/1.33322</f>
        <v>167.811609131616</v>
      </c>
      <c r="M190" s="120" t="n">
        <f aca="false">(($B$9-EXP(52.57-6690.9/(273.15+G190)-4.681*LN(273.15+G190)))/1013)*I190/100*0.2095*((49-1.335*G190+0.02759*POTENZ(G190,2)-0.0003235*POTENZ(G190,3)+0.000001614*POTENZ(G190,4))-($J$16*(5.516*10^-1-1.759*10^-2*G190+2.253*10^-4*POTENZ(G190,2)-2.654*10^-7*POTENZ(G190,3)+5.363*10^-8*POTENZ(G190,4))))*32/22.414</f>
        <v>8.53153484589102</v>
      </c>
      <c r="N190" s="120" t="n">
        <f aca="false">M190*31.25</f>
        <v>266.610463934094</v>
      </c>
    </row>
    <row collapsed="false" customFormat="false" customHeight="false" hidden="false" ht="12.75" outlineLevel="0" r="191">
      <c r="A191" s="119" t="n">
        <v>40402</v>
      </c>
      <c r="B191" s="0" t="s">
        <v>266</v>
      </c>
      <c r="C191" s="0" t="n">
        <v>28.375</v>
      </c>
      <c r="D191" s="0" t="n">
        <v>324.102</v>
      </c>
      <c r="E191" s="0" t="n">
        <v>27.98</v>
      </c>
      <c r="F191" s="0" t="n">
        <v>2796</v>
      </c>
      <c r="G191" s="0" t="n">
        <v>17.1</v>
      </c>
      <c r="I191" s="120" t="n">
        <f aca="false">(-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+(WURZEL((POTENZ(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,2))-4*((TAN(E191*PI()/180))/(TAN(($B$7+($B$14*(G191-$E$7)))*PI()/180))*1/$B$16*POTENZ(($H$13+($B$15*(G191-$E$8))),2))*((TAN(E191*PI()/180))/(TAN(($B$7+($B$14*(G191-$E$7)))*PI()/180))-1))))/(2*((TAN(E191*PI()/180))/(TAN(($B$7+($B$14*(G191-$E$7)))*PI()/180))*1/$B$16*POTENZ(($H$13+($B$15*(G191-$E$8))),2)))</f>
        <v>107.204983933593</v>
      </c>
      <c r="J191" s="121" t="n">
        <f aca="false">I191*20.9/100</f>
        <v>22.4058416421209</v>
      </c>
      <c r="K191" s="82" t="n">
        <f aca="false">($B$9-EXP(52.57-6690.9/(273.15+G191)-4.681*LN(273.15+G191)))*I191/100*0.2095</f>
        <v>223.122987142537</v>
      </c>
      <c r="L191" s="82" t="n">
        <f aca="false">K191/1.33322</f>
        <v>167.356465656483</v>
      </c>
      <c r="M191" s="120" t="n">
        <f aca="false">(($B$9-EXP(52.57-6690.9/(273.15+G191)-4.681*LN(273.15+G191)))/1013)*I191/100*0.2095*((49-1.335*G191+0.02759*POTENZ(G191,2)-0.0003235*POTENZ(G191,3)+0.000001614*POTENZ(G191,4))-($J$16*(5.516*10^-1-1.759*10^-2*G191+2.253*10^-4*POTENZ(G191,2)-2.654*10^-7*POTENZ(G191,3)+5.363*10^-8*POTENZ(G191,4))))*32/22.414</f>
        <v>8.50839537158369</v>
      </c>
      <c r="N191" s="120" t="n">
        <f aca="false">M191*31.25</f>
        <v>265.88735536199</v>
      </c>
    </row>
    <row collapsed="false" customFormat="false" customHeight="false" hidden="false" ht="12.75" outlineLevel="0" r="192">
      <c r="A192" s="119" t="n">
        <v>40402</v>
      </c>
      <c r="B192" s="0" t="s">
        <v>267</v>
      </c>
      <c r="C192" s="0" t="n">
        <v>28.542</v>
      </c>
      <c r="D192" s="0" t="n">
        <v>320.894</v>
      </c>
      <c r="E192" s="0" t="n">
        <v>28.09</v>
      </c>
      <c r="F192" s="0" t="n">
        <v>2783</v>
      </c>
      <c r="G192" s="0" t="n">
        <v>17.1</v>
      </c>
      <c r="I192" s="120" t="n">
        <f aca="false">(-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+(WURZEL((POTENZ(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,2))-4*((TAN(E192*PI()/180))/(TAN(($B$7+($B$14*(G192-$E$7)))*PI()/180))*1/$B$16*POTENZ(($H$13+($B$15*(G192-$E$8))),2))*((TAN(E192*PI()/180))/(TAN(($B$7+($B$14*(G192-$E$7)))*PI()/180))-1))))/(2*((TAN(E192*PI()/180))/(TAN(($B$7+($B$14*(G192-$E$7)))*PI()/180))*1/$B$16*POTENZ(($H$13+($B$15*(G192-$E$8))),2)))</f>
        <v>106.143907961543</v>
      </c>
      <c r="J192" s="121" t="n">
        <f aca="false">I192*20.9/100</f>
        <v>22.1840767639624</v>
      </c>
      <c r="K192" s="82" t="n">
        <f aca="false">($B$9-EXP(52.57-6690.9/(273.15+G192)-4.681*LN(273.15+G192)))*I192/100*0.2095</f>
        <v>220.914596900012</v>
      </c>
      <c r="L192" s="82" t="n">
        <f aca="false">K192/1.33322</f>
        <v>165.700032177744</v>
      </c>
      <c r="M192" s="120" t="n">
        <f aca="false">(($B$9-EXP(52.57-6690.9/(273.15+G192)-4.681*LN(273.15+G192)))/1013)*I192/100*0.2095*((49-1.335*G192+0.02759*POTENZ(G192,2)-0.0003235*POTENZ(G192,3)+0.000001614*POTENZ(G192,4))-($J$16*(5.516*10^-1-1.759*10^-2*G192+2.253*10^-4*POTENZ(G192,2)-2.654*10^-7*POTENZ(G192,3)+5.363*10^-8*POTENZ(G192,4))))*32/22.414</f>
        <v>8.42418236619689</v>
      </c>
      <c r="N192" s="120" t="n">
        <f aca="false">M192*31.25</f>
        <v>263.255698943653</v>
      </c>
    </row>
    <row collapsed="false" customFormat="false" customHeight="false" hidden="false" ht="12.75" outlineLevel="0" r="193">
      <c r="A193" s="119" t="n">
        <v>40402</v>
      </c>
      <c r="B193" s="0" t="s">
        <v>268</v>
      </c>
      <c r="C193" s="0" t="n">
        <v>28.708</v>
      </c>
      <c r="D193" s="0" t="n">
        <v>325.278</v>
      </c>
      <c r="E193" s="0" t="n">
        <v>27.94</v>
      </c>
      <c r="F193" s="0" t="n">
        <v>2791</v>
      </c>
      <c r="G193" s="0" t="n">
        <v>17.1</v>
      </c>
      <c r="I193" s="120" t="n">
        <f aca="false">(-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+(WURZEL((POTENZ(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,2))-4*((TAN(E193*PI()/180))/(TAN(($B$7+($B$14*(G193-$E$7)))*PI()/180))*1/$B$16*POTENZ(($H$13+($B$15*(G193-$E$8))),2))*((TAN(E193*PI()/180))/(TAN(($B$7+($B$14*(G193-$E$7)))*PI()/180))-1))))/(2*((TAN(E193*PI()/180))/(TAN(($B$7+($B$14*(G193-$E$7)))*PI()/180))*1/$B$16*POTENZ(($H$13+($B$15*(G193-$E$8))),2)))</f>
        <v>107.593932399005</v>
      </c>
      <c r="J193" s="121" t="n">
        <f aca="false">I193*20.9/100</f>
        <v>22.487131871392</v>
      </c>
      <c r="K193" s="82" t="n">
        <f aca="false">($B$9-EXP(52.57-6690.9/(273.15+G193)-4.681*LN(273.15+G193)))*I193/100*0.2095</f>
        <v>223.932495621182</v>
      </c>
      <c r="L193" s="82" t="n">
        <f aca="false">K193/1.33322</f>
        <v>167.963648626019</v>
      </c>
      <c r="M193" s="120" t="n">
        <f aca="false">(($B$9-EXP(52.57-6690.9/(273.15+G193)-4.681*LN(273.15+G193)))/1013)*I193/100*0.2095*((49-1.335*G193+0.02759*POTENZ(G193,2)-0.0003235*POTENZ(G193,3)+0.000001614*POTENZ(G193,4))-($J$16*(5.516*10^-1-1.759*10^-2*G193+2.253*10^-4*POTENZ(G193,2)-2.654*10^-7*POTENZ(G193,3)+5.363*10^-8*POTENZ(G193,4))))*32/22.414</f>
        <v>8.5392645271161</v>
      </c>
      <c r="N193" s="120" t="n">
        <f aca="false">M193*31.25</f>
        <v>266.852016472378</v>
      </c>
    </row>
    <row collapsed="false" customFormat="false" customHeight="false" hidden="false" ht="12.75" outlineLevel="0" r="194">
      <c r="A194" s="119" t="n">
        <v>40402</v>
      </c>
      <c r="B194" s="0" t="s">
        <v>269</v>
      </c>
      <c r="C194" s="0" t="n">
        <v>28.876</v>
      </c>
      <c r="D194" s="0" t="n">
        <v>324.395</v>
      </c>
      <c r="E194" s="0" t="n">
        <v>27.97</v>
      </c>
      <c r="F194" s="0" t="n">
        <v>2790</v>
      </c>
      <c r="G194" s="0" t="n">
        <v>17.1</v>
      </c>
      <c r="I194" s="120" t="n">
        <f aca="false">(-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+(WURZEL((POTENZ(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,2))-4*((TAN(E194*PI()/180))/(TAN(($B$7+($B$14*(G194-$E$7)))*PI()/180))*1/$B$16*POTENZ(($H$13+($B$15*(G194-$E$8))),2))*((TAN(E194*PI()/180))/(TAN(($B$7+($B$14*(G194-$E$7)))*PI()/180))-1))))/(2*((TAN(E194*PI()/180))/(TAN(($B$7+($B$14*(G194-$E$7)))*PI()/180))*1/$B$16*POTENZ(($H$13+($B$15*(G194-$E$8))),2)))</f>
        <v>107.302065052494</v>
      </c>
      <c r="J194" s="121" t="n">
        <f aca="false">I194*20.9/100</f>
        <v>22.4261315959712</v>
      </c>
      <c r="K194" s="82" t="n">
        <f aca="false">($B$9-EXP(52.57-6690.9/(273.15+G194)-4.681*LN(273.15+G194)))*I194/100*0.2095</f>
        <v>223.325039588696</v>
      </c>
      <c r="L194" s="82" t="n">
        <f aca="false">K194/1.33322</f>
        <v>167.508017873042</v>
      </c>
      <c r="M194" s="120" t="n">
        <f aca="false">(($B$9-EXP(52.57-6690.9/(273.15+G194)-4.681*LN(273.15+G194)))/1013)*I194/100*0.2095*((49-1.335*G194+0.02759*POTENZ(G194,2)-0.0003235*POTENZ(G194,3)+0.000001614*POTENZ(G194,4))-($J$16*(5.516*10^-1-1.759*10^-2*G194+2.253*10^-4*POTENZ(G194,2)-2.654*10^-7*POTENZ(G194,3)+5.363*10^-8*POTENZ(G194,4))))*32/22.414</f>
        <v>8.51610027962449</v>
      </c>
      <c r="N194" s="120" t="n">
        <f aca="false">M194*31.25</f>
        <v>266.128133738265</v>
      </c>
    </row>
    <row collapsed="false" customFormat="false" customHeight="false" hidden="false" ht="12.75" outlineLevel="0" r="195">
      <c r="A195" s="119" t="n">
        <v>40402</v>
      </c>
      <c r="B195" s="0" t="s">
        <v>270</v>
      </c>
      <c r="C195" s="0" t="n">
        <v>29.042</v>
      </c>
      <c r="D195" s="0" t="n">
        <v>327.051</v>
      </c>
      <c r="E195" s="0" t="n">
        <v>27.88</v>
      </c>
      <c r="F195" s="0" t="n">
        <v>2790</v>
      </c>
      <c r="G195" s="0" t="n">
        <v>17.1</v>
      </c>
      <c r="I195" s="120" t="n">
        <f aca="false">(-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+(WURZEL((POTENZ(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,2))-4*((TAN(E195*PI()/180))/(TAN(($B$7+($B$14*(G195-$E$7)))*PI()/180))*1/$B$16*POTENZ(($H$13+($B$15*(G195-$E$8))),2))*((TAN(E195*PI()/180))/(TAN(($B$7+($B$14*(G195-$E$7)))*PI()/180))-1))))/(2*((TAN(E195*PI()/180))/(TAN(($B$7+($B$14*(G195-$E$7)))*PI()/180))*1/$B$16*POTENZ(($H$13+($B$15*(G195-$E$8))),2)))</f>
        <v>108.180488122851</v>
      </c>
      <c r="J195" s="121" t="n">
        <f aca="false">I195*20.9/100</f>
        <v>22.6097220176758</v>
      </c>
      <c r="K195" s="82" t="n">
        <f aca="false">($B$9-EXP(52.57-6690.9/(273.15+G195)-4.681*LN(273.15+G195)))*I195/100*0.2095</f>
        <v>225.153279025348</v>
      </c>
      <c r="L195" s="82" t="n">
        <f aca="false">K195/1.33322</f>
        <v>168.879314010702</v>
      </c>
      <c r="M195" s="120" t="n">
        <f aca="false">(($B$9-EXP(52.57-6690.9/(273.15+G195)-4.681*LN(273.15+G195)))/1013)*I195/100*0.2095*((49-1.335*G195+0.02759*POTENZ(G195,2)-0.0003235*POTENZ(G195,3)+0.000001614*POTENZ(G195,4))-($J$16*(5.516*10^-1-1.759*10^-2*G195+2.253*10^-4*POTENZ(G195,2)-2.654*10^-7*POTENZ(G195,3)+5.363*10^-8*POTENZ(G195,4))))*32/22.414</f>
        <v>8.58581691510058</v>
      </c>
      <c r="N195" s="120" t="n">
        <f aca="false">M195*31.25</f>
        <v>268.306778596893</v>
      </c>
    </row>
    <row collapsed="false" customFormat="false" customHeight="false" hidden="false" ht="12.75" outlineLevel="0" r="196">
      <c r="A196" s="119" t="n">
        <v>40402</v>
      </c>
      <c r="B196" s="0" t="s">
        <v>271</v>
      </c>
      <c r="C196" s="0" t="n">
        <v>29.209</v>
      </c>
      <c r="D196" s="0" t="n">
        <v>325.867</v>
      </c>
      <c r="E196" s="0" t="n">
        <v>27.92</v>
      </c>
      <c r="F196" s="0" t="n">
        <v>2788</v>
      </c>
      <c r="G196" s="0" t="n">
        <v>17.1</v>
      </c>
      <c r="I196" s="120" t="n">
        <f aca="false">(-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+(WURZEL((POTENZ(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,2))-4*((TAN(E196*PI()/180))/(TAN(($B$7+($B$14*(G196-$E$7)))*PI()/180))*1/$B$16*POTENZ(($H$13+($B$15*(G196-$E$8))),2))*((TAN(E196*PI()/180))/(TAN(($B$7+($B$14*(G196-$E$7)))*PI()/180))-1))))/(2*((TAN(E196*PI()/180))/(TAN(($B$7+($B$14*(G196-$E$7)))*PI()/180))*1/$B$16*POTENZ(($H$13+($B$15*(G196-$E$8))),2)))</f>
        <v>107.789032072187</v>
      </c>
      <c r="J196" s="121" t="n">
        <f aca="false">I196*20.9/100</f>
        <v>22.5279077030871</v>
      </c>
      <c r="K196" s="82" t="n">
        <f aca="false">($B$9-EXP(52.57-6690.9/(273.15+G196)-4.681*LN(273.15+G196)))*I196/100*0.2095</f>
        <v>224.338551573747</v>
      </c>
      <c r="L196" s="82" t="n">
        <f aca="false">K196/1.33322</f>
        <v>168.268216478711</v>
      </c>
      <c r="M196" s="120" t="n">
        <f aca="false">(($B$9-EXP(52.57-6690.9/(273.15+G196)-4.681*LN(273.15+G196)))/1013)*I196/100*0.2095*((49-1.335*G196+0.02759*POTENZ(G196,2)-0.0003235*POTENZ(G196,3)+0.000001614*POTENZ(G196,4))-($J$16*(5.516*10^-1-1.759*10^-2*G196+2.253*10^-4*POTENZ(G196,2)-2.654*10^-7*POTENZ(G196,3)+5.363*10^-8*POTENZ(G196,4))))*32/22.414</f>
        <v>8.55474874338469</v>
      </c>
      <c r="N196" s="120" t="n">
        <f aca="false">M196*31.25</f>
        <v>267.335898230772</v>
      </c>
    </row>
    <row collapsed="false" customFormat="false" customHeight="false" hidden="false" ht="12.75" outlineLevel="0" r="197">
      <c r="A197" s="119" t="n">
        <v>40402</v>
      </c>
      <c r="B197" s="0" t="s">
        <v>272</v>
      </c>
      <c r="C197" s="0" t="n">
        <v>29.376</v>
      </c>
      <c r="D197" s="0" t="n">
        <v>322.347</v>
      </c>
      <c r="E197" s="0" t="n">
        <v>28.04</v>
      </c>
      <c r="F197" s="0" t="n">
        <v>2777</v>
      </c>
      <c r="G197" s="0" t="n">
        <v>17.1</v>
      </c>
      <c r="I197" s="120" t="n">
        <f aca="false">(-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+(WURZEL((POTENZ(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,2))-4*((TAN(E197*PI()/180))/(TAN(($B$7+($B$14*(G197-$E$7)))*PI()/180))*1/$B$16*POTENZ(($H$13+($B$15*(G197-$E$8))),2))*((TAN(E197*PI()/180))/(TAN(($B$7+($B$14*(G197-$E$7)))*PI()/180))-1))))/(2*((TAN(E197*PI()/180))/(TAN(($B$7+($B$14*(G197-$E$7)))*PI()/180))*1/$B$16*POTENZ(($H$13+($B$15*(G197-$E$8))),2)))</f>
        <v>106.624671077839</v>
      </c>
      <c r="J197" s="121" t="n">
        <f aca="false">I197*20.9/100</f>
        <v>22.2845562552684</v>
      </c>
      <c r="K197" s="82" t="n">
        <f aca="false">($B$9-EXP(52.57-6690.9/(273.15+G197)-4.681*LN(273.15+G197)))*I197/100*0.2095</f>
        <v>221.915196859828</v>
      </c>
      <c r="L197" s="82" t="n">
        <f aca="false">K197/1.33322</f>
        <v>166.450545941276</v>
      </c>
      <c r="M197" s="120" t="n">
        <f aca="false">(($B$9-EXP(52.57-6690.9/(273.15+G197)-4.681*LN(273.15+G197)))/1013)*I197/100*0.2095*((49-1.335*G197+0.02759*POTENZ(G197,2)-0.0003235*POTENZ(G197,3)+0.000001614*POTENZ(G197,4))-($J$16*(5.516*10^-1-1.759*10^-2*G197+2.253*10^-4*POTENZ(G197,2)-2.654*10^-7*POTENZ(G197,3)+5.363*10^-8*POTENZ(G197,4))))*32/22.414</f>
        <v>8.46233845300775</v>
      </c>
      <c r="N197" s="120" t="n">
        <f aca="false">M197*31.25</f>
        <v>264.448076656492</v>
      </c>
    </row>
    <row collapsed="false" customFormat="false" customHeight="false" hidden="false" ht="12.75" outlineLevel="0" r="198">
      <c r="A198" s="119" t="n">
        <v>40402</v>
      </c>
      <c r="B198" s="0" t="s">
        <v>273</v>
      </c>
      <c r="C198" s="0" t="n">
        <v>29.543</v>
      </c>
      <c r="D198" s="0" t="n">
        <v>326.755</v>
      </c>
      <c r="E198" s="0" t="n">
        <v>27.89</v>
      </c>
      <c r="F198" s="0" t="n">
        <v>2787</v>
      </c>
      <c r="G198" s="0" t="n">
        <v>17.1</v>
      </c>
      <c r="I198" s="120" t="n">
        <f aca="false">(-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+(WURZEL((POTENZ(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,2))-4*((TAN(E198*PI()/180))/(TAN(($B$7+($B$14*(G198-$E$7)))*PI()/180))*1/$B$16*POTENZ(($H$13+($B$15*(G198-$E$8))),2))*((TAN(E198*PI()/180))/(TAN(($B$7+($B$14*(G198-$E$7)))*PI()/180))-1))))/(2*((TAN(E198*PI()/180))/(TAN(($B$7+($B$14*(G198-$E$7)))*PI()/180))*1/$B$16*POTENZ(($H$13+($B$15*(G198-$E$8))),2)))</f>
        <v>108.082466656892</v>
      </c>
      <c r="J198" s="121" t="n">
        <f aca="false">I198*20.9/100</f>
        <v>22.5892355312905</v>
      </c>
      <c r="K198" s="82" t="n">
        <f aca="false">($B$9-EXP(52.57-6690.9/(273.15+G198)-4.681*LN(273.15+G198)))*I198/100*0.2095</f>
        <v>224.949269458943</v>
      </c>
      <c r="L198" s="82" t="n">
        <f aca="false">K198/1.33322</f>
        <v>168.726293829183</v>
      </c>
      <c r="M198" s="120" t="n">
        <f aca="false">(($B$9-EXP(52.57-6690.9/(273.15+G198)-4.681*LN(273.15+G198)))/1013)*I198/100*0.2095*((49-1.335*G198+0.02759*POTENZ(G198,2)-0.0003235*POTENZ(G198,3)+0.000001614*POTENZ(G198,4))-($J$16*(5.516*10^-1-1.759*10^-2*G198+2.253*10^-4*POTENZ(G198,2)-2.654*10^-7*POTENZ(G198,3)+5.363*10^-8*POTENZ(G198,4))))*32/22.414</f>
        <v>8.57803737578556</v>
      </c>
      <c r="N198" s="120" t="n">
        <f aca="false">M198*31.25</f>
        <v>268.063667993299</v>
      </c>
    </row>
    <row collapsed="false" customFormat="false" customHeight="false" hidden="false" ht="12.75" outlineLevel="0" r="199">
      <c r="A199" s="119" t="n">
        <v>40402</v>
      </c>
      <c r="B199" s="0" t="s">
        <v>274</v>
      </c>
      <c r="C199" s="0" t="n">
        <v>29.71</v>
      </c>
      <c r="D199" s="0" t="n">
        <v>326.459</v>
      </c>
      <c r="E199" s="0" t="n">
        <v>27.9</v>
      </c>
      <c r="F199" s="0" t="n">
        <v>2777</v>
      </c>
      <c r="G199" s="0" t="n">
        <v>17.1</v>
      </c>
      <c r="I199" s="120" t="n">
        <f aca="false">(-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+(WURZEL((POTENZ(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,2))-4*((TAN(E199*PI()/180))/(TAN(($B$7+($B$14*(G199-$E$7)))*PI()/180))*1/$B$16*POTENZ(($H$13+($B$15*(G199-$E$8))),2))*((TAN(E199*PI()/180))/(TAN(($B$7+($B$14*(G199-$E$7)))*PI()/180))-1))))/(2*((TAN(E199*PI()/180))/(TAN(($B$7+($B$14*(G199-$E$7)))*PI()/180))*1/$B$16*POTENZ(($H$13+($B$15*(G199-$E$8))),2)))</f>
        <v>107.984550257351</v>
      </c>
      <c r="J199" s="121" t="n">
        <f aca="false">I199*20.9/100</f>
        <v>22.5687710037863</v>
      </c>
      <c r="K199" s="82" t="n">
        <f aca="false">($B$9-EXP(52.57-6690.9/(273.15+G199)-4.681*LN(273.15+G199)))*I199/100*0.2095</f>
        <v>224.745478564581</v>
      </c>
      <c r="L199" s="82" t="n">
        <f aca="false">K199/1.33322</f>
        <v>168.573437665637</v>
      </c>
      <c r="M199" s="120" t="n">
        <f aca="false">(($B$9-EXP(52.57-6690.9/(273.15+G199)-4.681*LN(273.15+G199)))/1013)*I199/100*0.2095*((49-1.335*G199+0.02759*POTENZ(G199,2)-0.0003235*POTENZ(G199,3)+0.000001614*POTENZ(G199,4))-($J$16*(5.516*10^-1-1.759*10^-2*G199+2.253*10^-4*POTENZ(G199,2)-2.654*10^-7*POTENZ(G199,3)+5.363*10^-8*POTENZ(G199,4))))*32/22.414</f>
        <v>8.57026617513712</v>
      </c>
      <c r="N199" s="120" t="n">
        <f aca="false">M199*31.25</f>
        <v>267.820817973035</v>
      </c>
    </row>
    <row collapsed="false" customFormat="false" customHeight="false" hidden="false" ht="12.75" outlineLevel="0" r="200">
      <c r="A200" s="119" t="n">
        <v>40402</v>
      </c>
      <c r="B200" s="0" t="s">
        <v>275</v>
      </c>
      <c r="C200" s="0" t="n">
        <v>29.877</v>
      </c>
      <c r="D200" s="0" t="n">
        <v>326.459</v>
      </c>
      <c r="E200" s="0" t="n">
        <v>27.9</v>
      </c>
      <c r="F200" s="0" t="n">
        <v>2777</v>
      </c>
      <c r="G200" s="0" t="n">
        <v>17.1</v>
      </c>
      <c r="I200" s="120" t="n">
        <f aca="false">(-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+(WURZEL((POTENZ(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,2))-4*((TAN(E200*PI()/180))/(TAN(($B$7+($B$14*(G200-$E$7)))*PI()/180))*1/$B$16*POTENZ(($H$13+($B$15*(G200-$E$8))),2))*((TAN(E200*PI()/180))/(TAN(($B$7+($B$14*(G200-$E$7)))*PI()/180))-1))))/(2*((TAN(E200*PI()/180))/(TAN(($B$7+($B$14*(G200-$E$7)))*PI()/180))*1/$B$16*POTENZ(($H$13+($B$15*(G200-$E$8))),2)))</f>
        <v>107.984550257351</v>
      </c>
      <c r="J200" s="121" t="n">
        <f aca="false">I200*20.9/100</f>
        <v>22.5687710037863</v>
      </c>
      <c r="K200" s="82" t="n">
        <f aca="false">($B$9-EXP(52.57-6690.9/(273.15+G200)-4.681*LN(273.15+G200)))*I200/100*0.2095</f>
        <v>224.745478564581</v>
      </c>
      <c r="L200" s="82" t="n">
        <f aca="false">K200/1.33322</f>
        <v>168.573437665637</v>
      </c>
      <c r="M200" s="120" t="n">
        <f aca="false">(($B$9-EXP(52.57-6690.9/(273.15+G200)-4.681*LN(273.15+G200)))/1013)*I200/100*0.2095*((49-1.335*G200+0.02759*POTENZ(G200,2)-0.0003235*POTENZ(G200,3)+0.000001614*POTENZ(G200,4))-($J$16*(5.516*10^-1-1.759*10^-2*G200+2.253*10^-4*POTENZ(G200,2)-2.654*10^-7*POTENZ(G200,3)+5.363*10^-8*POTENZ(G200,4))))*32/22.414</f>
        <v>8.57026617513712</v>
      </c>
      <c r="N200" s="120" t="n">
        <f aca="false">M200*31.25</f>
        <v>267.820817973035</v>
      </c>
    </row>
    <row collapsed="false" customFormat="false" customHeight="false" hidden="false" ht="12.75" outlineLevel="0" r="201">
      <c r="A201" s="119" t="n">
        <v>40402</v>
      </c>
      <c r="B201" s="0" t="s">
        <v>276</v>
      </c>
      <c r="C201" s="0" t="n">
        <v>30.044</v>
      </c>
      <c r="D201" s="0" t="n">
        <v>327.645</v>
      </c>
      <c r="E201" s="0" t="n">
        <v>27.86</v>
      </c>
      <c r="F201" s="0" t="n">
        <v>2771</v>
      </c>
      <c r="G201" s="0" t="n">
        <v>17.1</v>
      </c>
      <c r="I201" s="120" t="n">
        <f aca="false">(-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+(WURZEL((POTENZ(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,2))-4*((TAN(E201*PI()/180))/(TAN(($B$7+($B$14*(G201-$E$7)))*PI()/180))*1/$B$16*POTENZ(($H$13+($B$15*(G201-$E$8))),2))*((TAN(E201*PI()/180))/(TAN(($B$7+($B$14*(G201-$E$7)))*PI()/180))-1))))/(2*((TAN(E201*PI()/180))/(TAN(($B$7+($B$14*(G201-$E$7)))*PI()/180))*1/$B$16*POTENZ(($H$13+($B$15*(G201-$E$8))),2)))</f>
        <v>108.376846840741</v>
      </c>
      <c r="J201" s="121" t="n">
        <f aca="false">I201*20.9/100</f>
        <v>22.6507609897148</v>
      </c>
      <c r="K201" s="82" t="n">
        <f aca="false">($B$9-EXP(52.57-6690.9/(273.15+G201)-4.681*LN(273.15+G201)))*I201/100*0.2095</f>
        <v>225.561955395415</v>
      </c>
      <c r="L201" s="82" t="n">
        <f aca="false">K201/1.33322</f>
        <v>169.185847343586</v>
      </c>
      <c r="M201" s="120" t="n">
        <f aca="false">(($B$9-EXP(52.57-6690.9/(273.15+G201)-4.681*LN(273.15+G201)))/1013)*I201/100*0.2095*((49-1.335*G201+0.02759*POTENZ(G201,2)-0.0003235*POTENZ(G201,3)+0.000001614*POTENZ(G201,4))-($J$16*(5.516*10^-1-1.759*10^-2*G201+2.253*10^-4*POTENZ(G201,2)-2.654*10^-7*POTENZ(G201,3)+5.363*10^-8*POTENZ(G201,4))))*32/22.414</f>
        <v>8.60140105629592</v>
      </c>
      <c r="N201" s="120" t="n">
        <f aca="false">M201*31.25</f>
        <v>268.793783009247</v>
      </c>
    </row>
    <row collapsed="false" customFormat="false" customHeight="false" hidden="false" ht="12.75" outlineLevel="0" r="202">
      <c r="A202" s="119" t="n">
        <v>40402</v>
      </c>
      <c r="B202" s="0" t="s">
        <v>277</v>
      </c>
      <c r="C202" s="0" t="n">
        <v>30.194</v>
      </c>
      <c r="D202" s="0" t="n">
        <v>328.836</v>
      </c>
      <c r="E202" s="0" t="n">
        <v>27.82</v>
      </c>
      <c r="F202" s="0" t="n">
        <v>2772</v>
      </c>
      <c r="G202" s="0" t="n">
        <v>17.1</v>
      </c>
      <c r="I202" s="120" t="n">
        <f aca="false">(-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+(WURZEL((POTENZ(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,2))-4*((TAN(E202*PI()/180))/(TAN(($B$7+($B$14*(G202-$E$7)))*PI()/180))*1/$B$16*POTENZ(($H$13+($B$15*(G202-$E$8))),2))*((TAN(E202*PI()/180))/(TAN(($B$7+($B$14*(G202-$E$7)))*PI()/180))-1))))/(2*((TAN(E202*PI()/180))/(TAN(($B$7+($B$14*(G202-$E$7)))*PI()/180))*1/$B$16*POTENZ(($H$13+($B$15*(G202-$E$8))),2)))</f>
        <v>108.770831540478</v>
      </c>
      <c r="J202" s="121" t="n">
        <f aca="false">I202*20.9/100</f>
        <v>22.7331037919598</v>
      </c>
      <c r="K202" s="82" t="n">
        <f aca="false">($B$9-EXP(52.57-6690.9/(273.15+G202)-4.681*LN(273.15+G202)))*I202/100*0.2095</f>
        <v>226.381945659564</v>
      </c>
      <c r="L202" s="82" t="n">
        <f aca="false">K202/1.33322</f>
        <v>169.80089232052</v>
      </c>
      <c r="M202" s="120" t="n">
        <f aca="false">(($B$9-EXP(52.57-6690.9/(273.15+G202)-4.681*LN(273.15+G202)))/1013)*I202/100*0.2095*((49-1.335*G202+0.02759*POTENZ(G202,2)-0.0003235*POTENZ(G202,3)+0.000001614*POTENZ(G202,4))-($J$16*(5.516*10^-1-1.759*10^-2*G202+2.253*10^-4*POTENZ(G202,2)-2.654*10^-7*POTENZ(G202,3)+5.363*10^-8*POTENZ(G202,4))))*32/22.414</f>
        <v>8.63266991593953</v>
      </c>
      <c r="N202" s="120" t="n">
        <f aca="false">M202*31.25</f>
        <v>269.77093487311</v>
      </c>
    </row>
    <row collapsed="false" customFormat="false" customHeight="false" hidden="false" ht="12.75" outlineLevel="0" r="203">
      <c r="A203" s="119" t="n">
        <v>40402</v>
      </c>
      <c r="B203" s="0" t="s">
        <v>278</v>
      </c>
      <c r="C203" s="0" t="n">
        <v>30.361</v>
      </c>
      <c r="D203" s="0" t="n">
        <v>330.032</v>
      </c>
      <c r="E203" s="0" t="n">
        <v>27.78</v>
      </c>
      <c r="F203" s="0" t="n">
        <v>2767</v>
      </c>
      <c r="G203" s="0" t="n">
        <v>17.1</v>
      </c>
      <c r="I203" s="120" t="n">
        <f aca="false">(-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+(WURZEL((POTENZ(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,2))-4*((TAN(E203*PI()/180))/(TAN(($B$7+($B$14*(G203-$E$7)))*PI()/180))*1/$B$16*POTENZ(($H$13+($B$15*(G203-$E$8))),2))*((TAN(E203*PI()/180))/(TAN(($B$7+($B$14*(G203-$E$7)))*PI()/180))-1))))/(2*((TAN(E203*PI()/180))/(TAN(($B$7+($B$14*(G203-$E$7)))*PI()/180))*1/$B$16*POTENZ(($H$13+($B$15*(G203-$E$8))),2)))</f>
        <v>109.166513807454</v>
      </c>
      <c r="J203" s="121" t="n">
        <f aca="false">I203*20.9/100</f>
        <v>22.8158013857579</v>
      </c>
      <c r="K203" s="82" t="n">
        <f aca="false">($B$9-EXP(52.57-6690.9/(273.15+G203)-4.681*LN(273.15+G203)))*I203/100*0.2095</f>
        <v>227.205469026927</v>
      </c>
      <c r="L203" s="82" t="n">
        <f aca="false">K203/1.33322</f>
        <v>170.41858735012</v>
      </c>
      <c r="M203" s="120" t="n">
        <f aca="false">(($B$9-EXP(52.57-6690.9/(273.15+G203)-4.681*LN(273.15+G203)))/1013)*I203/100*0.2095*((49-1.335*G203+0.02759*POTENZ(G203,2)-0.0003235*POTENZ(G203,3)+0.000001614*POTENZ(G203,4))-($J$16*(5.516*10^-1-1.759*10^-2*G203+2.253*10^-4*POTENZ(G203,2)-2.654*10^-7*POTENZ(G203,3)+5.363*10^-8*POTENZ(G203,4))))*32/22.414</f>
        <v>8.66407350414439</v>
      </c>
      <c r="N203" s="120" t="n">
        <f aca="false">M203*31.25</f>
        <v>270.752297004512</v>
      </c>
    </row>
    <row collapsed="false" customFormat="false" customHeight="false" hidden="false" ht="12.75" outlineLevel="0" r="204">
      <c r="A204" s="119" t="n">
        <v>40402</v>
      </c>
      <c r="B204" s="0" t="s">
        <v>279</v>
      </c>
      <c r="C204" s="0" t="n">
        <v>30.528</v>
      </c>
      <c r="D204" s="0" t="n">
        <v>331.233</v>
      </c>
      <c r="E204" s="0" t="n">
        <v>27.74</v>
      </c>
      <c r="F204" s="0" t="n">
        <v>2770</v>
      </c>
      <c r="G204" s="0" t="n">
        <v>17.1</v>
      </c>
      <c r="I204" s="120" t="n">
        <f aca="false">(-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+(WURZEL((POTENZ(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,2))-4*((TAN(E204*PI()/180))/(TAN(($B$7+($B$14*(G204-$E$7)))*PI()/180))*1/$B$16*POTENZ(($H$13+($B$15*(G204-$E$8))),2))*((TAN(E204*PI()/180))/(TAN(($B$7+($B$14*(G204-$E$7)))*PI()/180))-1))))/(2*((TAN(E204*PI()/180))/(TAN(($B$7+($B$14*(G204-$E$7)))*PI()/180))*1/$B$16*POTENZ(($H$13+($B$15*(G204-$E$8))),2)))</f>
        <v>109.563903152552</v>
      </c>
      <c r="J204" s="121" t="n">
        <f aca="false">I204*20.9/100</f>
        <v>22.8988557588834</v>
      </c>
      <c r="K204" s="82" t="n">
        <f aca="false">($B$9-EXP(52.57-6690.9/(273.15+G204)-4.681*LN(273.15+G204)))*I204/100*0.2095</f>
        <v>228.03254529226</v>
      </c>
      <c r="L204" s="82" t="n">
        <f aca="false">K204/1.33322</f>
        <v>171.038947279714</v>
      </c>
      <c r="M204" s="120" t="n">
        <f aca="false">(($B$9-EXP(52.57-6690.9/(273.15+G204)-4.681*LN(273.15+G204)))/1013)*I204/100*0.2095*((49-1.335*G204+0.02759*POTENZ(G204,2)-0.0003235*POTENZ(G204,3)+0.000001614*POTENZ(G204,4))-($J$16*(5.516*10^-1-1.759*10^-2*G204+2.253*10^-4*POTENZ(G204,2)-2.654*10^-7*POTENZ(G204,3)+5.363*10^-8*POTENZ(G204,4))))*32/22.414</f>
        <v>8.69561257574804</v>
      </c>
      <c r="N204" s="120" t="n">
        <f aca="false">M204*31.25</f>
        <v>271.737892992126</v>
      </c>
    </row>
    <row collapsed="false" customFormat="false" customHeight="false" hidden="false" ht="12.75" outlineLevel="0" r="205">
      <c r="A205" s="119" t="n">
        <v>40402</v>
      </c>
      <c r="B205" s="0" t="s">
        <v>280</v>
      </c>
      <c r="C205" s="0" t="n">
        <v>30.695</v>
      </c>
      <c r="D205" s="0" t="n">
        <v>331.534</v>
      </c>
      <c r="E205" s="0" t="n">
        <v>27.73</v>
      </c>
      <c r="F205" s="0" t="n">
        <v>2767</v>
      </c>
      <c r="G205" s="0" t="n">
        <v>17.1</v>
      </c>
      <c r="I205" s="120" t="n">
        <f aca="false">(-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+(WURZEL((POTENZ(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,2))-4*((TAN(E205*PI()/180))/(TAN(($B$7+($B$14*(G205-$E$7)))*PI()/180))*1/$B$16*POTENZ(($H$13+($B$15*(G205-$E$8))),2))*((TAN(E205*PI()/180))/(TAN(($B$7+($B$14*(G205-$E$7)))*PI()/180))-1))))/(2*((TAN(E205*PI()/180))/(TAN(($B$7+($B$14*(G205-$E$7)))*PI()/180))*1/$B$16*POTENZ(($H$13+($B$15*(G205-$E$8))),2)))</f>
        <v>109.663518340084</v>
      </c>
      <c r="J205" s="121" t="n">
        <f aca="false">I205*20.9/100</f>
        <v>22.9196753330776</v>
      </c>
      <c r="K205" s="82" t="n">
        <f aca="false">($B$9-EXP(52.57-6690.9/(273.15+G205)-4.681*LN(273.15+G205)))*I205/100*0.2095</f>
        <v>228.239871830555</v>
      </c>
      <c r="L205" s="82" t="n">
        <f aca="false">K205/1.33322</f>
        <v>171.194455401625</v>
      </c>
      <c r="M205" s="120" t="n">
        <f aca="false">(($B$9-EXP(52.57-6690.9/(273.15+G205)-4.681*LN(273.15+G205)))/1013)*I205/100*0.2095*((49-1.335*G205+0.02759*POTENZ(G205,2)-0.0003235*POTENZ(G205,3)+0.000001614*POTENZ(G205,4))-($J$16*(5.516*10^-1-1.759*10^-2*G205+2.253*10^-4*POTENZ(G205,2)-2.654*10^-7*POTENZ(G205,3)+5.363*10^-8*POTENZ(G205,4))))*32/22.414</f>
        <v>8.70351860184345</v>
      </c>
      <c r="N205" s="120" t="n">
        <f aca="false">M205*31.25</f>
        <v>271.984956307608</v>
      </c>
    </row>
    <row collapsed="false" customFormat="false" customHeight="false" hidden="false" ht="12.75" outlineLevel="0" r="206">
      <c r="A206" s="119" t="n">
        <v>40402</v>
      </c>
      <c r="B206" s="0" t="s">
        <v>281</v>
      </c>
      <c r="C206" s="0" t="n">
        <v>30.862</v>
      </c>
      <c r="D206" s="0" t="n">
        <v>330.032</v>
      </c>
      <c r="E206" s="0" t="n">
        <v>27.78</v>
      </c>
      <c r="F206" s="0" t="n">
        <v>2767</v>
      </c>
      <c r="G206" s="0" t="n">
        <v>17.1</v>
      </c>
      <c r="I206" s="120" t="n">
        <f aca="false">(-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+(WURZEL((POTENZ(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,2))-4*((TAN(E206*PI()/180))/(TAN(($B$7+($B$14*(G206-$E$7)))*PI()/180))*1/$B$16*POTENZ(($H$13+($B$15*(G206-$E$8))),2))*((TAN(E206*PI()/180))/(TAN(($B$7+($B$14*(G206-$E$7)))*PI()/180))-1))))/(2*((TAN(E206*PI()/180))/(TAN(($B$7+($B$14*(G206-$E$7)))*PI()/180))*1/$B$16*POTENZ(($H$13+($B$15*(G206-$E$8))),2)))</f>
        <v>109.166513807454</v>
      </c>
      <c r="J206" s="121" t="n">
        <f aca="false">I206*20.9/100</f>
        <v>22.8158013857579</v>
      </c>
      <c r="K206" s="82" t="n">
        <f aca="false">($B$9-EXP(52.57-6690.9/(273.15+G206)-4.681*LN(273.15+G206)))*I206/100*0.2095</f>
        <v>227.205469026927</v>
      </c>
      <c r="L206" s="82" t="n">
        <f aca="false">K206/1.33322</f>
        <v>170.41858735012</v>
      </c>
      <c r="M206" s="120" t="n">
        <f aca="false">(($B$9-EXP(52.57-6690.9/(273.15+G206)-4.681*LN(273.15+G206)))/1013)*I206/100*0.2095*((49-1.335*G206+0.02759*POTENZ(G206,2)-0.0003235*POTENZ(G206,3)+0.000001614*POTENZ(G206,4))-($J$16*(5.516*10^-1-1.759*10^-2*G206+2.253*10^-4*POTENZ(G206,2)-2.654*10^-7*POTENZ(G206,3)+5.363*10^-8*POTENZ(G206,4))))*32/22.414</f>
        <v>8.66407350414439</v>
      </c>
      <c r="N206" s="120" t="n">
        <f aca="false">M206*31.25</f>
        <v>270.752297004512</v>
      </c>
    </row>
    <row collapsed="false" customFormat="false" customHeight="false" hidden="false" ht="12.75" outlineLevel="0" r="207">
      <c r="A207" s="119" t="n">
        <v>40402</v>
      </c>
      <c r="B207" s="0" t="s">
        <v>282</v>
      </c>
      <c r="C207" s="0" t="n">
        <v>31.029</v>
      </c>
      <c r="D207" s="0" t="n">
        <v>332.138</v>
      </c>
      <c r="E207" s="0" t="n">
        <v>27.71</v>
      </c>
      <c r="F207" s="0" t="n">
        <v>2768</v>
      </c>
      <c r="G207" s="0" t="n">
        <v>17.1</v>
      </c>
      <c r="I207" s="120" t="n">
        <f aca="false">(-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+(WURZEL((POTENZ(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,2))-4*((TAN(E207*PI()/180))/(TAN(($B$7+($B$14*(G207-$E$7)))*PI()/180))*1/$B$16*POTENZ(($H$13+($B$15*(G207-$E$8))),2))*((TAN(E207*PI()/180))/(TAN(($B$7+($B$14*(G207-$E$7)))*PI()/180))-1))))/(2*((TAN(E207*PI()/180))/(TAN(($B$7+($B$14*(G207-$E$7)))*PI()/180))*1/$B$16*POTENZ(($H$13+($B$15*(G207-$E$8))),2)))</f>
        <v>109.863071186831</v>
      </c>
      <c r="J207" s="121" t="n">
        <f aca="false">I207*20.9/100</f>
        <v>22.9613818780476</v>
      </c>
      <c r="K207" s="82" t="n">
        <f aca="false">($B$9-EXP(52.57-6690.9/(273.15+G207)-4.681*LN(273.15+G207)))*I207/100*0.2095</f>
        <v>228.655196059197</v>
      </c>
      <c r="L207" s="82" t="n">
        <f aca="false">K207/1.33322</f>
        <v>171.505975052277</v>
      </c>
      <c r="M207" s="120" t="n">
        <f aca="false">(($B$9-EXP(52.57-6690.9/(273.15+G207)-4.681*LN(273.15+G207)))/1013)*I207/100*0.2095*((49-1.335*G207+0.02759*POTENZ(G207,2)-0.0003235*POTENZ(G207,3)+0.000001614*POTENZ(G207,4))-($J$16*(5.516*10^-1-1.759*10^-2*G207+2.253*10^-4*POTENZ(G207,2)-2.654*10^-7*POTENZ(G207,3)+5.363*10^-8*POTENZ(G207,4))))*32/22.414</f>
        <v>8.71935624721537</v>
      </c>
      <c r="N207" s="120" t="n">
        <f aca="false">M207*31.25</f>
        <v>272.47988272548</v>
      </c>
    </row>
    <row collapsed="false" customFormat="false" customHeight="false" hidden="false" ht="12.75" outlineLevel="0" r="208">
      <c r="A208" s="119" t="n">
        <v>40402</v>
      </c>
      <c r="B208" s="0" t="s">
        <v>283</v>
      </c>
      <c r="C208" s="0" t="n">
        <v>31.196</v>
      </c>
      <c r="D208" s="0" t="n">
        <v>332.742</v>
      </c>
      <c r="E208" s="0" t="n">
        <v>27.69</v>
      </c>
      <c r="F208" s="0" t="n">
        <v>2770</v>
      </c>
      <c r="G208" s="0" t="n">
        <v>17.1</v>
      </c>
      <c r="I208" s="120" t="n">
        <f aca="false">(-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+(WURZEL((POTENZ(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,2))-4*((TAN(E208*PI()/180))/(TAN(($B$7+($B$14*(G208-$E$7)))*PI()/180))*1/$B$16*POTENZ(($H$13+($B$15*(G208-$E$8))),2))*((TAN(E208*PI()/180))/(TAN(($B$7+($B$14*(G208-$E$7)))*PI()/180))-1))))/(2*((TAN(E208*PI()/180))/(TAN(($B$7+($B$14*(G208-$E$7)))*PI()/180))*1/$B$16*POTENZ(($H$13+($B$15*(G208-$E$8))),2)))</f>
        <v>110.063054999554</v>
      </c>
      <c r="J208" s="121" t="n">
        <f aca="false">I208*20.9/100</f>
        <v>23.0031784949068</v>
      </c>
      <c r="K208" s="82" t="n">
        <f aca="false">($B$9-EXP(52.57-6690.9/(273.15+G208)-4.681*LN(273.15+G208)))*I208/100*0.2095</f>
        <v>229.071417246289</v>
      </c>
      <c r="L208" s="82" t="n">
        <f aca="false">K208/1.33322</f>
        <v>171.818167478953</v>
      </c>
      <c r="M208" s="120" t="n">
        <f aca="false">(($B$9-EXP(52.57-6690.9/(273.15+G208)-4.681*LN(273.15+G208)))/1013)*I208/100*0.2095*((49-1.335*G208+0.02759*POTENZ(G208,2)-0.0003235*POTENZ(G208,3)+0.000001614*POTENZ(G208,4))-($J$16*(5.516*10^-1-1.759*10^-2*G208+2.253*10^-4*POTENZ(G208,2)-2.654*10^-7*POTENZ(G208,3)+5.363*10^-8*POTENZ(G208,4))))*32/22.414</f>
        <v>8.7352280964908</v>
      </c>
      <c r="N208" s="120" t="n">
        <f aca="false">M208*31.25</f>
        <v>272.975878015338</v>
      </c>
    </row>
    <row collapsed="false" customFormat="false" customHeight="false" hidden="false" ht="12.75" outlineLevel="0" r="209">
      <c r="A209" s="119" t="n">
        <v>40402</v>
      </c>
      <c r="B209" s="0" t="s">
        <v>284</v>
      </c>
      <c r="C209" s="0" t="n">
        <v>31.362</v>
      </c>
      <c r="D209" s="0" t="n">
        <v>331.836</v>
      </c>
      <c r="E209" s="0" t="n">
        <v>27.72</v>
      </c>
      <c r="F209" s="0" t="n">
        <v>2770</v>
      </c>
      <c r="G209" s="0" t="n">
        <v>17.1</v>
      </c>
      <c r="I209" s="120" t="n">
        <f aca="false">(-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+(SQRT((POWER(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,2))-4*((TAN(E209*PI()/180))/(TAN(($B$7+($B$14*(G209-$E$7)))*PI()/180))*1/$B$16*POWER(($H$13+($B$15*(G209-$E$8))),2))*((TAN(E209*PI()/180))/(TAN(($B$7+($B$14*(G209-$E$7)))*PI()/180))-1))))/(2*((TAN(E209*PI()/180))/(TAN(($B$7+($B$14*(G209-$E$7)))*PI()/180))*1/$B$16*POWER(($H$13+($B$15*(G209-$E$8))),2)))</f>
        <v>109.76324096805</v>
      </c>
      <c r="J209" s="121" t="n">
        <f aca="false">I209*20.9/100</f>
        <v>22.9405173623224</v>
      </c>
      <c r="K209" s="82" t="n">
        <f aca="false">($B$9-EXP(52.57-6690.9/(273.15+G209)-4.681*LN(273.15+G209)))*I209/100*0.2095</f>
        <v>228.447421981872</v>
      </c>
      <c r="L209" s="82" t="n">
        <f aca="false">K209/1.33322</f>
        <v>171.35013124756</v>
      </c>
      <c r="M209" s="120" t="n">
        <f aca="false">(($B$9-EXP(52.57-6690.9/(273.15+G209)-4.681*LN(273.15+G209)))/1013)*I209/100*0.2095*((49-1.335*G209+0.02759*POWER(G209,2)-0.0003235*POWER(G209,3)+0.000001614*POWER(G209,4))-($J$16*(5.516*10^-1-1.759*10^-2*G209+2.253*10^-4*POWER(G209,2)-2.654*10^-7*POWER(G209,3)+5.363*10^-8*POWER(G209,4))))*32/22.414</f>
        <v>8.71143315502086</v>
      </c>
      <c r="N209" s="120" t="n">
        <f aca="false">M209*31.25</f>
        <v>272.232286094402</v>
      </c>
    </row>
    <row collapsed="false" customFormat="false" customHeight="false" hidden="false" ht="12.75" outlineLevel="0" r="210">
      <c r="A210" s="119" t="n">
        <v>40402</v>
      </c>
      <c r="B210" s="0" t="s">
        <v>285</v>
      </c>
      <c r="C210" s="0" t="n">
        <v>31.529</v>
      </c>
      <c r="D210" s="0" t="n">
        <v>320.315</v>
      </c>
      <c r="E210" s="0" t="n">
        <v>28.11</v>
      </c>
      <c r="F210" s="0" t="n">
        <v>2793</v>
      </c>
      <c r="G210" s="0" t="n">
        <v>17.1</v>
      </c>
      <c r="I210" s="120" t="n">
        <f aca="false">(-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+(SQRT((POWER(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,2))-4*((TAN(E210*PI()/180))/(TAN(($B$7+($B$14*(G210-$E$7)))*PI()/180))*1/$B$16*POWER(($H$13+($B$15*(G210-$E$8))),2))*((TAN(E210*PI()/180))/(TAN(($B$7+($B$14*(G210-$E$7)))*PI()/180))-1))))/(2*((TAN(E210*PI()/180))/(TAN(($B$7+($B$14*(G210-$E$7)))*PI()/180))*1/$B$16*POWER(($H$13+($B$15*(G210-$E$8))),2)))</f>
        <v>105.952318985706</v>
      </c>
      <c r="J210" s="121" t="n">
        <f aca="false">I210*20.9/100</f>
        <v>22.1440346680126</v>
      </c>
      <c r="K210" s="82" t="n">
        <f aca="false">($B$9-EXP(52.57-6690.9/(273.15+G210)-4.681*LN(273.15+G210)))*I210/100*0.2095</f>
        <v>220.515847671909</v>
      </c>
      <c r="L210" s="82" t="n">
        <f aca="false">K210/1.33322</f>
        <v>165.400944834243</v>
      </c>
      <c r="M210" s="120" t="n">
        <f aca="false">(($B$9-EXP(52.57-6690.9/(273.15+G210)-4.681*LN(273.15+G210)))/1013)*I210/100*0.2095*((49-1.335*G210+0.02759*POWER(G210,2)-0.0003235*POWER(G210,3)+0.000001614*POWER(G210,4))-($J$16*(5.516*10^-1-1.759*10^-2*G210+2.253*10^-4*POWER(G210,2)-2.654*10^-7*POWER(G210,3)+5.363*10^-8*POWER(G210,4))))*32/22.414</f>
        <v>8.40897677877509</v>
      </c>
      <c r="N210" s="120" t="n">
        <f aca="false">M210*31.25</f>
        <v>262.780524336721</v>
      </c>
    </row>
  </sheetData>
  <mergeCells count="4">
    <mergeCell ref="A3:J3"/>
    <mergeCell ref="A4:J4"/>
    <mergeCell ref="P14:Q14"/>
    <mergeCell ref="P22:S22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2013-09-24T16:50:07.00Z</dcterms:modified>
  <cp:revision>0</cp:revision>
</cp:coreProperties>
</file>