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3.xml" ContentType="application/vnd.openxmlformats-officedocument.spreadsheetml.worksheet+xml"/>
  <Override PartName="/xl/worksheets/_rels/sheet2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3.xml" ContentType="application/vnd.openxmlformats-officedocument.drawingml.chart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1" firstSheet="0" showHorizontalScroll="true" showSheetTabs="true" showVerticalScroll="true" tabRatio="600" windowHeight="8192" windowWidth="16384" xWindow="0" yWindow="0"/>
  </bookViews>
  <sheets>
    <sheet name="convers.+compens." sheetId="1" state="visible" r:id="rId2"/>
    <sheet name="Recalculate Fibox values" sheetId="2" state="visible" r:id="rId3"/>
    <sheet name="Tabelle3" sheetId="3" state="visible" r:id="rId4"/>
  </sheets>
  <calcPr iterateCount="100" refMode="A1" iterate="false" iterateDelta="0.001"/>
</workbook>
</file>

<file path=xl/sharedStrings.xml><?xml version="1.0" encoding="utf-8"?>
<sst xmlns="http://schemas.openxmlformats.org/spreadsheetml/2006/main" count="305" uniqueCount="278">
  <si>
    <t>file name: PSt1_Eq4_Sal</t>
  </si>
  <si>
    <t>author: Dr. Christian Huber</t>
  </si>
  <si>
    <t>programm for temperature compensated oxygen calculation of membrane PSt1</t>
  </si>
  <si>
    <t>Fit of the calibration curve is optimized between 0 and 250 % air-saturation (0 and 388 Torr)</t>
  </si>
  <si>
    <t>enter your values here</t>
  </si>
  <si>
    <r>
      <t xml:space="preserve">input of </t>
    </r>
    <r>
      <rPr>
        <rFont val="Symbol"/>
        <charset val="2"/>
        <family val="1"/>
        <sz val="10"/>
      </rPr>
      <t xml:space="preserve">F</t>
    </r>
    <r>
      <rPr>
        <rFont val="Arial"/>
        <family val="2"/>
        <sz val="10"/>
        <vertAlign val="subscript"/>
      </rPr>
      <t xml:space="preserve">0,T0</t>
    </r>
  </si>
  <si>
    <t>phase angle of cal 0 </t>
  </si>
  <si>
    <r>
      <t xml:space="preserve">input of </t>
    </r>
    <r>
      <rPr>
        <rFont val="Symbol"/>
        <charset val="2"/>
        <family val="1"/>
        <sz val="10"/>
      </rPr>
      <t xml:space="preserve">F</t>
    </r>
    <r>
      <rPr>
        <rFont val="Arial"/>
        <family val="2"/>
        <sz val="10"/>
        <vertAlign val="subscript"/>
      </rPr>
      <t xml:space="preserve">100,T100</t>
    </r>
  </si>
  <si>
    <t>phase angle of cal 100 (water-vapor saturated air)</t>
  </si>
  <si>
    <r>
      <t xml:space="preserve">input of </t>
    </r>
    <r>
      <rPr>
        <rFont val="Symbol"/>
        <charset val="2"/>
        <family val="1"/>
        <sz val="10"/>
      </rPr>
      <t xml:space="preserve">F</t>
    </r>
    <r>
      <rPr>
        <rFont val="Arial"/>
        <family val="2"/>
        <sz val="10"/>
        <vertAlign val="subscript"/>
      </rPr>
      <t xml:space="preserve">m,Tm</t>
    </r>
  </si>
  <si>
    <t>measured phase angle</t>
  </si>
  <si>
    <r>
      <t xml:space="preserve">input of T</t>
    </r>
    <r>
      <rPr>
        <rFont val="Arial"/>
        <family val="2"/>
        <sz val="10"/>
        <vertAlign val="subscript"/>
      </rPr>
      <t xml:space="preserve">0</t>
    </r>
  </si>
  <si>
    <t>temperature of cal 0 </t>
  </si>
  <si>
    <r>
      <t xml:space="preserve">input of  T</t>
    </r>
    <r>
      <rPr>
        <rFont val="Arial"/>
        <family val="2"/>
        <sz val="10"/>
        <vertAlign val="subscript"/>
      </rPr>
      <t xml:space="preserve">100</t>
    </r>
  </si>
  <si>
    <t>temperatur of cal100</t>
  </si>
  <si>
    <r>
      <t xml:space="preserve">input of T</t>
    </r>
    <r>
      <rPr>
        <rFont val="Arial"/>
        <family val="2"/>
        <sz val="10"/>
        <vertAlign val="subscript"/>
      </rPr>
      <t xml:space="preserve">m</t>
    </r>
  </si>
  <si>
    <t>temperature at measurement</t>
  </si>
  <si>
    <r>
      <t xml:space="preserve">air pressure p</t>
    </r>
    <r>
      <rPr>
        <rFont val="Arial"/>
        <family val="2"/>
        <sz val="10"/>
        <vertAlign val="subscript"/>
      </rPr>
      <t xml:space="preserve">atm</t>
    </r>
  </si>
  <si>
    <t>air pressure</t>
  </si>
  <si>
    <t>Salinity</t>
  </si>
  <si>
    <t>Results of calculation + compensation</t>
  </si>
  <si>
    <t>[%] air saturation</t>
  </si>
  <si>
    <t>%</t>
  </si>
  <si>
    <r>
      <t xml:space="preserve">[%] O</t>
    </r>
    <r>
      <rPr>
        <rFont val="Arial"/>
        <family val="2"/>
        <b val="true"/>
        <sz val="14"/>
        <vertAlign val="subscript"/>
      </rPr>
      <t xml:space="preserve">2</t>
    </r>
  </si>
  <si>
    <r>
      <t xml:space="preserve">pO</t>
    </r>
    <r>
      <rPr>
        <rFont val="Arial"/>
        <family val="2"/>
        <b val="true"/>
        <sz val="14"/>
        <vertAlign val="subscript"/>
      </rPr>
      <t xml:space="preserve">2 </t>
    </r>
    <r>
      <rPr>
        <rFont val="Arial"/>
        <family val="2"/>
        <b val="true"/>
        <sz val="14"/>
      </rPr>
      <t xml:space="preserve">[hPa]</t>
    </r>
  </si>
  <si>
    <t>hPa</t>
  </si>
  <si>
    <r>
      <t xml:space="preserve">pO</t>
    </r>
    <r>
      <rPr>
        <rFont val="Arial"/>
        <family val="2"/>
        <b val="true"/>
        <sz val="14"/>
        <vertAlign val="subscript"/>
      </rPr>
      <t xml:space="preserve">2 </t>
    </r>
    <r>
      <rPr>
        <rFont val="Arial"/>
        <family val="2"/>
        <b val="true"/>
        <sz val="14"/>
      </rPr>
      <t xml:space="preserve">[Torr]</t>
    </r>
  </si>
  <si>
    <t>Torr</t>
  </si>
  <si>
    <r>
      <t xml:space="preserve">cO</t>
    </r>
    <r>
      <rPr>
        <rFont val="Arial"/>
        <family val="2"/>
        <b val="true"/>
        <sz val="14"/>
        <vertAlign val="subscript"/>
      </rPr>
      <t xml:space="preserve">2</t>
    </r>
    <r>
      <rPr>
        <rFont val="Arial"/>
        <family val="2"/>
        <b val="true"/>
        <sz val="14"/>
      </rPr>
      <t xml:space="preserve"> [mg/L]</t>
    </r>
  </si>
  <si>
    <t>mg/L</t>
  </si>
  <si>
    <r>
      <t xml:space="preserve">cO</t>
    </r>
    <r>
      <rPr>
        <rFont val="Arial"/>
        <family val="2"/>
        <b val="true"/>
        <sz val="14"/>
        <vertAlign val="subscript"/>
      </rPr>
      <t xml:space="preserve">2</t>
    </r>
    <r>
      <rPr>
        <rFont val="Arial"/>
        <family val="2"/>
        <b val="true"/>
        <sz val="14"/>
      </rPr>
      <t xml:space="preserve"> [ppm]</t>
    </r>
  </si>
  <si>
    <t>ppm</t>
  </si>
  <si>
    <r>
      <t xml:space="preserve">cO</t>
    </r>
    <r>
      <rPr>
        <rFont val="Arial"/>
        <family val="2"/>
        <b val="true"/>
        <sz val="14"/>
        <vertAlign val="subscript"/>
      </rPr>
      <t xml:space="preserve">2</t>
    </r>
    <r>
      <rPr>
        <rFont val="Arial"/>
        <family val="2"/>
        <b val="true"/>
        <sz val="14"/>
      </rPr>
      <t xml:space="preserve"> [µmol/L]</t>
    </r>
  </si>
  <si>
    <t>µmol/L</t>
  </si>
  <si>
    <t>Internal calculated parameter (DO NOT CHANGE !!)</t>
  </si>
  <si>
    <t>f1</t>
  </si>
  <si>
    <r>
      <t xml:space="preserve">DF</t>
    </r>
    <r>
      <rPr>
        <rFont val="Arial"/>
        <family val="2"/>
        <b val="true"/>
        <sz val="10"/>
      </rPr>
      <t xml:space="preserve">/K</t>
    </r>
  </si>
  <si>
    <r>
      <t xml:space="preserve">D</t>
    </r>
    <r>
      <rPr>
        <rFont val="Arial"/>
        <family val="2"/>
        <b val="true"/>
        <sz val="10"/>
      </rPr>
      <t xml:space="preserve">K</t>
    </r>
    <r>
      <rPr>
        <rFont val="Arial"/>
        <family val="2"/>
        <b val="true"/>
        <sz val="10"/>
        <vertAlign val="subscript"/>
      </rPr>
      <t xml:space="preserve">SV</t>
    </r>
    <r>
      <rPr>
        <rFont val="Arial"/>
        <family val="2"/>
        <b val="true"/>
        <sz val="10"/>
      </rPr>
      <t xml:space="preserve">/K</t>
    </r>
  </si>
  <si>
    <t>m</t>
  </si>
  <si>
    <r>
      <t xml:space="preserve">tan(</t>
    </r>
    <r>
      <rPr>
        <rFont val="Symbol"/>
        <charset val="2"/>
        <family val="1"/>
        <b val="true"/>
        <sz val="10"/>
      </rPr>
      <t xml:space="preserve">F</t>
    </r>
    <r>
      <rPr>
        <rFont val="Arial"/>
        <family val="2"/>
        <b val="true"/>
        <sz val="10"/>
        <vertAlign val="subscript"/>
      </rPr>
      <t xml:space="preserve">0,T100</t>
    </r>
    <r>
      <rPr>
        <rFont val="Arial"/>
        <family val="2"/>
        <b val="true"/>
        <sz val="10"/>
      </rPr>
      <t xml:space="preserve">)</t>
    </r>
  </si>
  <si>
    <r>
      <t xml:space="preserve">tan(</t>
    </r>
    <r>
      <rPr>
        <rFont val="Symbol"/>
        <charset val="2"/>
        <family val="1"/>
        <b val="true"/>
        <sz val="10"/>
      </rPr>
      <t xml:space="preserve">F</t>
    </r>
    <r>
      <rPr>
        <rFont val="Arial"/>
        <family val="2"/>
        <b val="true"/>
        <sz val="10"/>
        <vertAlign val="subscript"/>
      </rPr>
      <t xml:space="preserve">0,Tm</t>
    </r>
    <r>
      <rPr>
        <rFont val="Arial"/>
        <family val="2"/>
        <b val="true"/>
        <sz val="10"/>
      </rPr>
      <t xml:space="preserve">)</t>
    </r>
  </si>
  <si>
    <r>
      <t xml:space="preserve">tan(</t>
    </r>
    <r>
      <rPr>
        <rFont val="Symbol"/>
        <charset val="2"/>
        <family val="1"/>
        <b val="true"/>
        <sz val="10"/>
      </rPr>
      <t xml:space="preserve">F</t>
    </r>
    <r>
      <rPr>
        <rFont val="Arial"/>
        <family val="2"/>
        <b val="true"/>
        <sz val="10"/>
        <vertAlign val="subscript"/>
      </rPr>
      <t xml:space="preserve">100,T100</t>
    </r>
    <r>
      <rPr>
        <rFont val="Arial"/>
        <family val="2"/>
        <b val="true"/>
        <sz val="10"/>
      </rPr>
      <t xml:space="preserve">)</t>
    </r>
  </si>
  <si>
    <r>
      <t xml:space="preserve">tan(</t>
    </r>
    <r>
      <rPr>
        <rFont val="Symbol"/>
        <charset val="2"/>
        <family val="1"/>
        <b val="true"/>
        <sz val="10"/>
      </rPr>
      <t xml:space="preserve">F</t>
    </r>
    <r>
      <rPr>
        <rFont val="Arial"/>
        <family val="2"/>
        <b val="true"/>
        <sz val="10"/>
        <vertAlign val="subscript"/>
      </rPr>
      <t xml:space="preserve">m,Tm</t>
    </r>
    <r>
      <rPr>
        <rFont val="Arial"/>
        <family val="2"/>
        <b val="true"/>
        <sz val="10"/>
      </rPr>
      <t xml:space="preserve">)</t>
    </r>
  </si>
  <si>
    <r>
      <t xml:space="preserve">K</t>
    </r>
    <r>
      <rPr>
        <rFont val="Arial"/>
        <family val="2"/>
        <b val="true"/>
        <sz val="10"/>
        <vertAlign val="subscript"/>
      </rPr>
      <t xml:space="preserve">SV,T100</t>
    </r>
  </si>
  <si>
    <r>
      <t xml:space="preserve">K</t>
    </r>
    <r>
      <rPr>
        <rFont val="Arial"/>
        <family val="2"/>
        <b val="true"/>
        <sz val="10"/>
        <vertAlign val="subscript"/>
      </rPr>
      <t xml:space="preserve">SV</t>
    </r>
    <r>
      <rPr>
        <rFont val="Arial"/>
        <family val="2"/>
        <b val="true"/>
        <sz val="10"/>
      </rPr>
      <t xml:space="preserve">,T</t>
    </r>
    <r>
      <rPr>
        <rFont val="Arial"/>
        <family val="2"/>
        <b val="true"/>
        <sz val="10"/>
        <vertAlign val="subscript"/>
      </rPr>
      <t xml:space="preserve">m</t>
    </r>
  </si>
  <si>
    <t>A</t>
  </si>
  <si>
    <t>B</t>
  </si>
  <si>
    <t>C</t>
  </si>
  <si>
    <t>a</t>
  </si>
  <si>
    <t>b</t>
  </si>
  <si>
    <t>c</t>
  </si>
  <si>
    <t>Chlorinity</t>
  </si>
  <si>
    <t>Insert your calibration values</t>
  </si>
  <si>
    <t>cal0</t>
  </si>
  <si>
    <t>°</t>
  </si>
  <si>
    <t>T0</t>
  </si>
  <si>
    <t>°C</t>
  </si>
  <si>
    <t>cal100</t>
  </si>
  <si>
    <t>T100</t>
  </si>
  <si>
    <t>air pressure </t>
  </si>
  <si>
    <t>mbar</t>
  </si>
  <si>
    <r>
      <t xml:space="preserve">°/</t>
    </r>
    <r>
      <rPr>
        <rFont val="Arial"/>
        <family val="2"/>
        <b val="true"/>
        <sz val="10"/>
        <vertAlign val="subscript"/>
      </rPr>
      <t xml:space="preserve">°°</t>
    </r>
  </si>
  <si>
    <t>INSERT YOUR RESPECTIVE DATA</t>
  </si>
  <si>
    <t>chamber volume [L]</t>
  </si>
  <si>
    <t>FW alga [g]</t>
  </si>
  <si>
    <t>chl a Thallus -1</t>
  </si>
  <si>
    <t>Insert the data you get from the Ascii File recorded with the OxyView TX3-V5.31.exe software </t>
  </si>
  <si>
    <t>The oxygen contents are calculated automatically from the raw data</t>
  </si>
  <si>
    <t>date</t>
  </si>
  <si>
    <t> time/hh:mm:ss</t>
  </si>
  <si>
    <t> logtime/min</t>
  </si>
  <si>
    <t> oxygen/% airsatur.</t>
  </si>
  <si>
    <t> phase/°</t>
  </si>
  <si>
    <t> amp</t>
  </si>
  <si>
    <t> temp/°C</t>
  </si>
  <si>
    <t>% air-sat.</t>
  </si>
  <si>
    <t>% oxygen</t>
  </si>
  <si>
    <t>pO2 (hPa)</t>
  </si>
  <si>
    <t>pO2 (Torr)</t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</si>
  <si>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[mg/L]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</si>
  <si>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[µmol/L]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</si>
  <si>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[µmol/L 10 min]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</si>
  <si>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[µmol/L h]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</si>
  <si>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 h]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</si>
  <si>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 h gFW]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</si>
  <si>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 h g Chl a]</t>
    </r>
  </si>
  <si>
    <t>   16:13:49</t>
  </si>
  <si>
    <t>   16:14:01</t>
  </si>
  <si>
    <t>change data input according to column N</t>
  </si>
  <si>
    <t>   16:14:11</t>
  </si>
  <si>
    <t>   16:14:21</t>
  </si>
  <si>
    <t>   16:14:31</t>
  </si>
  <si>
    <t>   16:14:41</t>
  </si>
  <si>
    <t>   16:14:51</t>
  </si>
  <si>
    <t>   16:15:01</t>
  </si>
  <si>
    <t>   16:15:11</t>
  </si>
  <si>
    <t>   16:15:21</t>
  </si>
  <si>
    <t>   16:15:31</t>
  </si>
  <si>
    <t>   16:15:41</t>
  </si>
  <si>
    <t>   16:15:51</t>
  </si>
  <si>
    <t>   16:16:01</t>
  </si>
  <si>
    <t>   16:16:11</t>
  </si>
  <si>
    <t>   16:16:21</t>
  </si>
  <si>
    <t>   16:16:32</t>
  </si>
  <si>
    <t>   16:16:42</t>
  </si>
  <si>
    <t>   16:16:52</t>
  </si>
  <si>
    <t>   16:17:02</t>
  </si>
  <si>
    <t>   16:17:12</t>
  </si>
  <si>
    <t>   16:17:22</t>
  </si>
  <si>
    <t>regression formula</t>
  </si>
  <si>
    <t>time</t>
  </si>
  <si>
    <t>   16:17:32</t>
  </si>
  <si>
    <t>value for T=26 min.</t>
  </si>
  <si>
    <t>T11</t>
  </si>
  <si>
    <t>   16:17:42</t>
  </si>
  <si>
    <t>value for T=1 min.</t>
  </si>
  <si>
    <t>T1</t>
  </si>
  <si>
    <t>   16:17:52</t>
  </si>
  <si>
    <t>difference between T25 and T1</t>
  </si>
  <si>
    <t>10minutes</t>
  </si>
  <si>
    <t>   16:18:02</t>
  </si>
  <si>
    <t>calculate from regression curve values for 10 minutes of photosynthesis or respiration</t>
  </si>
  <si>
    <t>   16:18:12</t>
  </si>
  <si>
    <t>   16:18:22</t>
  </si>
  <si>
    <t>   16:18:32</t>
  </si>
  <si>
    <t>   16:18:42</t>
  </si>
  <si>
    <t>   16:18:51</t>
  </si>
  <si>
    <t>   16:19:01</t>
  </si>
  <si>
    <t>   16:19:11</t>
  </si>
  <si>
    <t>   16:19:21</t>
  </si>
  <si>
    <t>   16:19:31</t>
  </si>
  <si>
    <t>   16:19:41</t>
  </si>
  <si>
    <t>   16:19:51</t>
  </si>
  <si>
    <t>   16:20:01</t>
  </si>
  <si>
    <t>   16:20:11</t>
  </si>
  <si>
    <t>   16:20:21</t>
  </si>
  <si>
    <t>   16:20:31</t>
  </si>
  <si>
    <t>   16:20:41</t>
  </si>
  <si>
    <t>   16:20:51</t>
  </si>
  <si>
    <t>   16:21:01</t>
  </si>
  <si>
    <t>   16:21:11</t>
  </si>
  <si>
    <t>   16:21:21</t>
  </si>
  <si>
    <t>   16:21:31</t>
  </si>
  <si>
    <t>   16:21:41</t>
  </si>
  <si>
    <t>   16:21:51</t>
  </si>
  <si>
    <t>   16:22:01</t>
  </si>
  <si>
    <t>   16:22:11</t>
  </si>
  <si>
    <t>   16:22:21</t>
  </si>
  <si>
    <t>   16:22:31</t>
  </si>
  <si>
    <t>   16:22:41</t>
  </si>
  <si>
    <t>   16:22:51</t>
  </si>
  <si>
    <t>   16:23:01</t>
  </si>
  <si>
    <t>   16:23:11</t>
  </si>
  <si>
    <t>   16:23:21</t>
  </si>
  <si>
    <t>   16:23:31</t>
  </si>
  <si>
    <t>   16:23:41</t>
  </si>
  <si>
    <t>   16:23:51</t>
  </si>
  <si>
    <t>   16:24:01</t>
  </si>
  <si>
    <t>   16:24:11</t>
  </si>
  <si>
    <t>   16:24:21</t>
  </si>
  <si>
    <t>   16:24:31</t>
  </si>
  <si>
    <t>   16:24:41</t>
  </si>
  <si>
    <t>   16:24:51</t>
  </si>
  <si>
    <t>   16:25:01</t>
  </si>
  <si>
    <t>   16:25:11</t>
  </si>
  <si>
    <t>   16:25:21</t>
  </si>
  <si>
    <t>   16:25:31</t>
  </si>
  <si>
    <t>   16:25:41</t>
  </si>
  <si>
    <t>   16:25:51</t>
  </si>
  <si>
    <t>   16:26:01</t>
  </si>
  <si>
    <t>   16:26:11</t>
  </si>
  <si>
    <t>   16:26:21</t>
  </si>
  <si>
    <t>   16:26:31</t>
  </si>
  <si>
    <t>   16:26:41</t>
  </si>
  <si>
    <t>   16:26:51</t>
  </si>
  <si>
    <t>   16:27:01</t>
  </si>
  <si>
    <t>   16:27:11</t>
  </si>
  <si>
    <t>   16:27:21</t>
  </si>
  <si>
    <t>   16:27:31</t>
  </si>
  <si>
    <t>   16:27:41</t>
  </si>
  <si>
    <t>   16:27:51</t>
  </si>
  <si>
    <t>   16:28:02</t>
  </si>
  <si>
    <t>   16:28:12</t>
  </si>
  <si>
    <t>   16:28:22</t>
  </si>
  <si>
    <t>   16:28:32</t>
  </si>
  <si>
    <t>   16:28:42</t>
  </si>
  <si>
    <t>   16:28:52</t>
  </si>
  <si>
    <t>   16:29:02</t>
  </si>
  <si>
    <t>   16:29:12</t>
  </si>
  <si>
    <t>   16:29:22</t>
  </si>
  <si>
    <t>   16:29:32</t>
  </si>
  <si>
    <t>   16:29:42</t>
  </si>
  <si>
    <t>   16:29:52</t>
  </si>
  <si>
    <t>   16:30:02</t>
  </si>
  <si>
    <t>   16:30:12</t>
  </si>
  <si>
    <t>   16:30:22</t>
  </si>
  <si>
    <t>   16:30:31</t>
  </si>
  <si>
    <t>   16:30:41</t>
  </si>
  <si>
    <t>   16:30:51</t>
  </si>
  <si>
    <t>   16:31:01</t>
  </si>
  <si>
    <t>   16:31:11</t>
  </si>
  <si>
    <t>   16:31:21</t>
  </si>
  <si>
    <t>   16:31:31</t>
  </si>
  <si>
    <t>   16:31:41</t>
  </si>
  <si>
    <t>   16:31:51</t>
  </si>
  <si>
    <t>   16:32:01</t>
  </si>
  <si>
    <t>   16:32:11</t>
  </si>
  <si>
    <t>   16:32:21</t>
  </si>
  <si>
    <t>   16:32:31</t>
  </si>
  <si>
    <t>   16:32:41</t>
  </si>
  <si>
    <t>   16:32:51</t>
  </si>
  <si>
    <t>   16:33:01</t>
  </si>
  <si>
    <t>   16:33:11</t>
  </si>
  <si>
    <t>   16:33:21</t>
  </si>
  <si>
    <t>   16:33:31</t>
  </si>
  <si>
    <t>   16:33:41</t>
  </si>
  <si>
    <t>   16:33:51</t>
  </si>
  <si>
    <t>   16:34:01</t>
  </si>
  <si>
    <t>   16:34:11</t>
  </si>
  <si>
    <t>   16:34:21</t>
  </si>
  <si>
    <t>   16:34:31</t>
  </si>
  <si>
    <t>   16:34:41</t>
  </si>
  <si>
    <t>   16:34:51</t>
  </si>
  <si>
    <t>   16:35:01</t>
  </si>
  <si>
    <t>   16:35:11</t>
  </si>
  <si>
    <t>   16:35:21</t>
  </si>
  <si>
    <t>   16:35:31</t>
  </si>
  <si>
    <t>   16:35:41</t>
  </si>
  <si>
    <t>   16:35:51</t>
  </si>
  <si>
    <t>   16:36:01</t>
  </si>
  <si>
    <t>   16:36:11</t>
  </si>
  <si>
    <t>   16:36:21</t>
  </si>
  <si>
    <t>   16:36:31</t>
  </si>
  <si>
    <t>   16:36:41</t>
  </si>
  <si>
    <t>   16:36:51</t>
  </si>
  <si>
    <t>   16:37:01</t>
  </si>
  <si>
    <t>   16:37:11</t>
  </si>
  <si>
    <t>   16:37:21</t>
  </si>
  <si>
    <t>   16:37:31</t>
  </si>
  <si>
    <t>   16:37:41</t>
  </si>
  <si>
    <t>   16:37:51</t>
  </si>
  <si>
    <t>   16:38:01</t>
  </si>
  <si>
    <t>   16:38:11</t>
  </si>
  <si>
    <t>   16:38:21</t>
  </si>
  <si>
    <t>   16:38:31</t>
  </si>
  <si>
    <t>   16:38:41</t>
  </si>
  <si>
    <t>   16:38:51</t>
  </si>
  <si>
    <t>   16:39:01</t>
  </si>
  <si>
    <t>   16:39:11</t>
  </si>
  <si>
    <t>   16:39:21</t>
  </si>
  <si>
    <t>   16:39:31</t>
  </si>
  <si>
    <t>   16:39:42</t>
  </si>
  <si>
    <t>   16:39:52</t>
  </si>
  <si>
    <t>   16:40:02</t>
  </si>
  <si>
    <t>   16:40:12</t>
  </si>
  <si>
    <t>   16:40:22</t>
  </si>
  <si>
    <t>   16:40:32</t>
  </si>
  <si>
    <t>   16:40:42</t>
  </si>
  <si>
    <t>   16:40:52</t>
  </si>
  <si>
    <t>   16:41:02</t>
  </si>
  <si>
    <t>   16:41:12</t>
  </si>
  <si>
    <t>   16:41:22</t>
  </si>
  <si>
    <t>   16:41:32</t>
  </si>
  <si>
    <t>   16:41:42</t>
  </si>
  <si>
    <t>   16:41:52</t>
  </si>
  <si>
    <t>   16:42:01</t>
  </si>
  <si>
    <t>   16:42:11</t>
  </si>
  <si>
    <t>   16:42:21</t>
  </si>
  <si>
    <t>   16:42:31</t>
  </si>
  <si>
    <t>   16:42:41</t>
  </si>
  <si>
    <t>   16:42:51</t>
  </si>
  <si>
    <t>   16:43:01</t>
  </si>
  <si>
    <t>   16:43:11</t>
  </si>
  <si>
    <t>   16:43:21</t>
  </si>
  <si>
    <t>   16:43:31</t>
  </si>
  <si>
    <t>   16:43:41</t>
  </si>
  <si>
    <t>   16:43:51</t>
  </si>
  <si>
    <t>   16:44:01</t>
  </si>
</sst>
</file>

<file path=xl/styles.xml><?xml version="1.0" encoding="utf-8"?>
<styleSheet xmlns="http://schemas.openxmlformats.org/spreadsheetml/2006/main">
  <numFmts count="5">
    <numFmt formatCode="GENERAL" numFmtId="164"/>
    <numFmt formatCode="M/D/YYYY" numFmtId="165"/>
    <numFmt formatCode="0.000" numFmtId="166"/>
    <numFmt formatCode="0.00" numFmtId="167"/>
    <numFmt formatCode="0.0" numFmtId="168"/>
  </numFmts>
  <fonts count="15">
    <font>
      <name val="Arial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2"/>
      <b val="true"/>
      <sz val="16"/>
    </font>
    <font>
      <name val="Arial"/>
      <family val="2"/>
      <b val="true"/>
      <sz val="12"/>
    </font>
    <font>
      <name val="Arial"/>
      <family val="2"/>
      <b val="true"/>
      <sz val="10"/>
    </font>
    <font>
      <name val="Symbol"/>
      <charset val="2"/>
      <family val="1"/>
      <sz val="10"/>
    </font>
    <font>
      <name val="Arial"/>
      <family val="2"/>
      <sz val="10"/>
      <vertAlign val="subscript"/>
    </font>
    <font>
      <name val="Arial"/>
      <family val="2"/>
      <b val="true"/>
      <sz val="14"/>
    </font>
    <font>
      <name val="Arial"/>
      <family val="2"/>
      <b val="true"/>
      <sz val="14"/>
      <vertAlign val="subscript"/>
    </font>
    <font>
      <name val="Symbol"/>
      <charset val="2"/>
      <family val="1"/>
      <b val="true"/>
      <sz val="10"/>
    </font>
    <font>
      <name val="Arial"/>
      <family val="2"/>
      <b val="true"/>
      <sz val="10"/>
      <vertAlign val="subscript"/>
    </font>
    <font>
      <name val="Arial"/>
      <family val="2"/>
      <color rgb="FF000000"/>
      <sz val="10"/>
    </font>
    <font>
      <name val="Arial"/>
      <family val="2"/>
      <color rgb="FF000000"/>
      <sz val="9.2"/>
    </font>
  </fonts>
  <fills count="8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00FF00"/>
        <bgColor rgb="FF33CCCC"/>
      </patternFill>
    </fill>
    <fill>
      <patternFill patternType="solid">
        <fgColor rgb="FFFF0000"/>
        <bgColor rgb="FF993300"/>
      </patternFill>
    </fill>
    <fill>
      <patternFill patternType="solid">
        <fgColor rgb="FF99CC00"/>
        <bgColor rgb="FFFFCC00"/>
      </patternFill>
    </fill>
    <fill>
      <patternFill patternType="solid">
        <fgColor rgb="FFFFFF00"/>
        <bgColor rgb="FFFFFF00"/>
      </patternFill>
    </fill>
    <fill>
      <patternFill patternType="solid">
        <fgColor rgb="FFFFCC00"/>
        <bgColor rgb="FFFFFF00"/>
      </patternFill>
    </fill>
  </fills>
  <borders count="28">
    <border diagonalDown="false" diagonalUp="false">
      <left/>
      <right/>
      <top/>
      <bottom/>
      <diagonal/>
    </border>
    <border diagonalDown="false" diagonalUp="false">
      <left style="medium"/>
      <right/>
      <top style="medium"/>
      <bottom/>
      <diagonal/>
    </border>
    <border diagonalDown="false" diagonalUp="false">
      <left style="medium"/>
      <right style="medium"/>
      <top style="medium"/>
      <bottom/>
      <diagonal/>
    </border>
    <border diagonalDown="false" diagonalUp="false">
      <left/>
      <right/>
      <top style="medium"/>
      <bottom/>
      <diagonal/>
    </border>
    <border diagonalDown="false" diagonalUp="false">
      <left/>
      <right style="medium"/>
      <top style="medium"/>
      <bottom/>
      <diagonal/>
    </border>
    <border diagonalDown="false" diagonalUp="false">
      <left style="medium"/>
      <right/>
      <top/>
      <bottom/>
      <diagonal/>
    </border>
    <border diagonalDown="false" diagonalUp="false">
      <left/>
      <right style="medium"/>
      <top/>
      <bottom/>
      <diagonal/>
    </border>
    <border diagonalDown="false" diagonalUp="false">
      <left style="medium"/>
      <right style="medium"/>
      <top/>
      <bottom/>
      <diagonal/>
    </border>
    <border diagonalDown="false" diagonalUp="false">
      <left style="medium"/>
      <right/>
      <top/>
      <bottom style="medium"/>
      <diagonal/>
    </border>
    <border diagonalDown="false" diagonalUp="false">
      <left style="medium"/>
      <right style="medium"/>
      <top/>
      <bottom style="medium"/>
      <diagonal/>
    </border>
    <border diagonalDown="false" diagonalUp="false">
      <left/>
      <right/>
      <top/>
      <bottom style="medium"/>
      <diagonal/>
    </border>
    <border diagonalDown="false" diagonalUp="false">
      <left/>
      <right style="medium"/>
      <top/>
      <bottom style="medium"/>
      <diagonal/>
    </border>
    <border diagonalDown="false" diagonalUp="false">
      <left/>
      <right style="double"/>
      <top style="medium"/>
      <bottom/>
      <diagonal/>
    </border>
    <border diagonalDown="false" diagonalUp="false">
      <left style="double"/>
      <right style="thin"/>
      <top style="medium"/>
      <bottom/>
      <diagonal/>
    </border>
    <border diagonalDown="false" diagonalUp="false">
      <left/>
      <right style="double"/>
      <top/>
      <bottom/>
      <diagonal/>
    </border>
    <border diagonalDown="false" diagonalUp="false">
      <left style="double"/>
      <right style="thin"/>
      <top/>
      <bottom/>
      <diagonal/>
    </border>
    <border diagonalDown="false" diagonalUp="false">
      <left style="thin"/>
      <right/>
      <top/>
      <bottom style="medium"/>
      <diagonal/>
    </border>
    <border diagonalDown="false" diagonalUp="false">
      <left/>
      <right style="double"/>
      <top/>
      <bottom style="medium"/>
      <diagonal/>
    </border>
    <border diagonalDown="false" diagonalUp="false">
      <left style="double"/>
      <right style="thin"/>
      <top/>
      <bottom style="medium"/>
      <diagonal/>
    </border>
    <border diagonalDown="false" diagonalUp="false">
      <left style="thin"/>
      <right/>
      <top style="thin"/>
      <bottom/>
      <diagonal/>
    </border>
    <border diagonalDown="false" diagonalUp="false">
      <left/>
      <right/>
      <top style="thin"/>
      <bottom/>
      <diagonal/>
    </border>
    <border diagonalDown="false" diagonalUp="false">
      <left/>
      <right style="thin"/>
      <top style="thin"/>
      <bottom/>
      <diagonal/>
    </border>
    <border diagonalDown="false" diagonalUp="false">
      <left style="thin"/>
      <right/>
      <top/>
      <bottom style="thin"/>
      <diagonal/>
    </border>
    <border diagonalDown="false" diagonalUp="false">
      <left/>
      <right/>
      <top/>
      <bottom style="thin"/>
      <diagonal/>
    </border>
    <border diagonalDown="false" diagonalUp="false">
      <left/>
      <right style="thin"/>
      <top/>
      <bottom style="thin"/>
      <diagonal/>
    </border>
    <border diagonalDown="false" diagonalUp="false">
      <left style="medium"/>
      <right/>
      <top style="thin"/>
      <bottom style="medium"/>
      <diagonal/>
    </border>
    <border diagonalDown="false" diagonalUp="false">
      <left/>
      <right/>
      <top style="thin"/>
      <bottom style="medium"/>
      <diagonal/>
    </border>
    <border diagonalDown="false" diagonalUp="false">
      <left/>
      <right style="medium"/>
      <top style="thin"/>
      <bottom style="medium"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29"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0" numFmtId="165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4" numFmtId="164" xfId="0">
      <alignment horizontal="center" indent="0" shrinkToFit="false" textRotation="0" vertical="top" wrapText="true"/>
      <protection hidden="false" locked="true"/>
    </xf>
    <xf applyAlignment="true" applyBorder="true" applyFont="true" applyProtection="false" borderId="0" fillId="0" fontId="5" numFmtId="164" xfId="0">
      <alignment horizontal="center" indent="0" shrinkToFit="false" textRotation="0" vertical="top" wrapText="true"/>
      <protection hidden="false" locked="true"/>
    </xf>
    <xf applyAlignment="false" applyBorder="true" applyFont="tru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" fillId="0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2" fillId="0" fontId="6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3" fillId="0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3" fillId="0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4" fillId="0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2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2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6" fillId="2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false" applyProtection="false" borderId="7" fillId="0" fontId="0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7" fillId="0" fontId="0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8" fillId="2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9" fillId="0" fontId="0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10" fillId="2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1" fillId="2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" fillId="3" fontId="9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4" fillId="3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5" fillId="3" fontId="9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0" fillId="3" fontId="9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6" fillId="3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5" fillId="3" fontId="9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0" fillId="3" fontId="9" numFmtId="166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3" fontId="9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3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3" fontId="9" numFmtId="167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8" fillId="3" fontId="9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10" fillId="3" fontId="9" numFmtId="167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0" fillId="3" fontId="9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0" fillId="3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1" fillId="3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9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9" numFmtId="167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" fillId="4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3" fillId="4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4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4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3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4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6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4" fontId="11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true" borderId="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6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8" fillId="4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0" fillId="4" fontId="0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1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1" fillId="4" fontId="0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5" numFmtId="164" xfId="0">
      <alignment horizontal="center" indent="0" shrinkToFit="false" textRotation="0" vertical="top" wrapText="true"/>
      <protection hidden="false" locked="true"/>
    </xf>
    <xf applyAlignment="true" applyBorder="false" applyFont="true" applyProtection="false" borderId="0" fillId="0" fontId="5" numFmtId="168" xfId="0">
      <alignment horizontal="center" indent="0" shrinkToFit="false" textRotation="0" vertical="top" wrapText="true"/>
      <protection hidden="false" locked="true"/>
    </xf>
    <xf applyAlignment="true" applyBorder="false" applyFont="false" applyProtection="false" borderId="0" fillId="0" fontId="0" numFmtId="164" xfId="0">
      <alignment horizontal="general" indent="0" shrinkToFit="false" textRotation="0" vertical="bottom" wrapText="true"/>
      <protection hidden="false" locked="true"/>
    </xf>
    <xf applyAlignment="false" applyBorder="false" applyFont="false" applyProtection="false" borderId="0" fillId="0" fontId="0" numFmtId="168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5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2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3" fillId="5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4" fillId="5" fontId="6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4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5" fillId="5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6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8" fillId="5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6" fillId="5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17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8" fillId="5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0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1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5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5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0" fillId="5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0" fillId="0" fontId="6" numFmtId="168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0" fillId="0" fontId="5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" fillId="4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true" borderId="3" fillId="4" fontId="0" numFmtId="168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3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" fillId="4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4" fillId="4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5" fillId="4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true" borderId="0" fillId="4" fontId="0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4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6" numFmtId="164" xfId="0">
      <alignment horizontal="left" indent="0" shrinkToFit="false" textRotation="0" vertical="bottom" wrapText="true"/>
      <protection hidden="false" locked="true"/>
    </xf>
    <xf applyAlignment="true" applyBorder="true" applyFont="true" applyProtection="false" borderId="0" fillId="0" fontId="6" numFmtId="164" xfId="0">
      <alignment horizontal="general" indent="0" shrinkToFit="false" textRotation="0" vertical="bottom" wrapText="true"/>
      <protection hidden="false" locked="true"/>
    </xf>
    <xf applyAlignment="false" applyBorder="true" applyFont="false" applyProtection="false" borderId="5" fillId="4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9" fillId="6" fontId="6" numFmtId="164" xfId="0">
      <alignment horizontal="general" indent="0" shrinkToFit="false" textRotation="0" vertical="bottom" wrapText="true"/>
      <protection hidden="false" locked="true"/>
    </xf>
    <xf applyAlignment="false" applyBorder="true" applyFont="true" applyProtection="false" borderId="20" fillId="6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21" fillId="6" fontId="6" numFmtId="164" xfId="0">
      <alignment horizontal="general" indent="0" shrinkToFit="false" textRotation="0" vertical="bottom" wrapText="true"/>
      <protection hidden="false" locked="true"/>
    </xf>
    <xf applyAlignment="true" applyBorder="true" applyFont="true" applyProtection="false" borderId="8" fillId="4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true" borderId="10" fillId="4" fontId="0" numFmtId="168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8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1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8" fillId="4" fontId="0" numFmtId="168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22" fillId="6" fontId="6" numFmtId="166" xfId="0">
      <alignment horizontal="right" indent="0" shrinkToFit="false" textRotation="0" vertical="bottom" wrapText="true"/>
      <protection hidden="false" locked="true"/>
    </xf>
    <xf applyAlignment="true" applyBorder="true" applyFont="true" applyProtection="false" borderId="23" fillId="6" fontId="6" numFmtId="164" xfId="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24" fillId="6" fontId="6" numFmtId="164" xfId="0">
      <alignment horizontal="general" indent="0" shrinkToFit="false" textRotation="0" vertical="bottom" wrapText="true"/>
      <protection hidden="false" locked="true"/>
    </xf>
    <xf applyAlignment="true" applyBorder="true" applyFont="true" applyProtection="false" borderId="0" fillId="0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true" borderId="0" fillId="0" fontId="0" numFmtId="168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0" fillId="0" fontId="0" numFmtId="168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0" numFmtId="164" xfId="0">
      <alignment horizontal="general" indent="0" shrinkToFit="false" textRotation="0" vertical="bottom" wrapText="true"/>
      <protection hidden="false" locked="true"/>
    </xf>
    <xf applyAlignment="true" applyBorder="true" applyFont="true" applyProtection="false" borderId="5" fillId="0" fontId="6" numFmtId="164" xfId="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1" fillId="0" fontId="6" numFmtId="164" xfId="0">
      <alignment horizontal="left" indent="0" shrinkToFit="false" textRotation="0" vertical="bottom" wrapText="true"/>
      <protection hidden="false" locked="true"/>
    </xf>
    <xf applyAlignment="true" applyBorder="true" applyFont="true" applyProtection="false" borderId="3" fillId="0" fontId="6" numFmtId="164" xfId="0">
      <alignment horizontal="left" indent="0" shrinkToFit="false" textRotation="0" vertical="bottom" wrapText="true"/>
      <protection hidden="false" locked="true"/>
    </xf>
    <xf applyAlignment="true" applyBorder="true" applyFont="true" applyProtection="false" borderId="4" fillId="0" fontId="6" numFmtId="164" xfId="0">
      <alignment horizontal="left" indent="0" shrinkToFit="false" textRotation="0" vertical="bottom" wrapText="true"/>
      <protection hidden="false" locked="true"/>
    </xf>
    <xf applyAlignment="false" applyBorder="false" applyFont="false" applyProtection="false" borderId="0" fillId="0" fontId="0" numFmtId="165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6" numFmtId="167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6" numFmtId="166" xfId="0">
      <alignment horizontal="general" indent="0" shrinkToFit="false" textRotation="0" vertical="bottom" wrapText="false"/>
      <protection hidden="false" locked="true"/>
    </xf>
    <xf applyAlignment="true" applyBorder="true" applyFont="false" applyProtection="false" borderId="25" fillId="6" fontId="0" numFmtId="167" xfId="0">
      <alignment horizontal="center" indent="0" shrinkToFit="false" textRotation="0" vertical="bottom" wrapText="true"/>
      <protection hidden="false" locked="true"/>
    </xf>
    <xf applyAlignment="true" applyBorder="true" applyFont="false" applyProtection="false" borderId="26" fillId="6" fontId="0" numFmtId="167" xfId="0">
      <alignment horizontal="center" indent="0" shrinkToFit="false" textRotation="0" vertical="center" wrapText="true"/>
      <protection hidden="false" locked="true"/>
    </xf>
    <xf applyAlignment="true" applyBorder="true" applyFont="false" applyProtection="false" borderId="26" fillId="6" fontId="0" numFmtId="167" xfId="0">
      <alignment horizontal="center" indent="0" shrinkToFit="false" textRotation="0" vertical="bottom" wrapText="true"/>
      <protection hidden="false" locked="true"/>
    </xf>
    <xf applyAlignment="true" applyBorder="true" applyFont="false" applyProtection="false" borderId="26" fillId="6" fontId="0" numFmtId="167" xfId="0">
      <alignment horizontal="center" indent="0" shrinkToFit="false" textRotation="0" vertical="center" wrapText="false"/>
      <protection hidden="false" locked="true"/>
    </xf>
    <xf applyAlignment="true" applyBorder="true" applyFont="false" applyProtection="false" borderId="27" fillId="6" fontId="0" numFmtId="167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0" fillId="0" fontId="0" numFmtId="164" xfId="0">
      <alignment horizontal="general" indent="0" shrinkToFit="false" textRotation="0" vertical="bottom" wrapText="true"/>
      <protection hidden="false" locked="true"/>
    </xf>
    <xf applyAlignment="true" applyBorder="false" applyFont="false" applyProtection="false" borderId="0" fillId="7" fontId="0" numFmtId="164" xfId="0">
      <alignment horizontal="general" indent="0" shrinkToFit="false" textRotation="0" vertical="bottom" wrapText="true"/>
      <protection hidden="false" locked="true"/>
    </xf>
    <xf applyAlignment="true" applyBorder="false" applyFont="true" applyProtection="false" borderId="0" fillId="6" fontId="6" numFmtId="164" xfId="0">
      <alignment horizontal="general" indent="0" shrinkToFit="false" textRotation="0" vertical="bottom" wrapText="true"/>
      <protection hidden="false" locked="tru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charts/chart3.xml><?xml version="1.0" encoding="utf-8"?>
<c:chartSpace xmlns:a="http://schemas.openxmlformats.org/drawingml/2006/main" xmlns:c="http://schemas.openxmlformats.org/drawingml/2006/chart" xmlns:r="http://schemas.openxmlformats.org/officeDocument/2006/relationships">
  <c:lang val="en-US"/>
  <c:chart>
    <c:plotArea>
      <c:layout/>
      <c:scatterChart>
        <c:scatterStyle val="lineMarker"/>
        <c:varyColors val="0"/>
        <c:ser>
          <c:idx val="0"/>
          <c:order val="0"/>
          <c:spPr>
            <a:solidFill>
              <a:srgbClr val="000080"/>
            </a:solidFill>
          </c:spPr>
          <c:marker/>
          <c:yVal>
            <c:numRef>
              <c:f>'Recalculate Fibox values'!$N$141:$N$202</c:f>
              <c:numCache>
                <c:formatCode>General</c:formatCode>
                <c:ptCount val="62"/>
                <c:pt idx="0">
                  <c:v>248.753941099334</c:v>
                </c:pt>
                <c:pt idx="1">
                  <c:v>249.6495448716</c:v>
                </c:pt>
                <c:pt idx="2">
                  <c:v>248.084707860323</c:v>
                </c:pt>
                <c:pt idx="3">
                  <c:v>247.639723504628</c:v>
                </c:pt>
                <c:pt idx="4">
                  <c:v>247.862098784026</c:v>
                </c:pt>
                <c:pt idx="5">
                  <c:v>249.425290155202</c:v>
                </c:pt>
                <c:pt idx="6">
                  <c:v>247.195673048603</c:v>
                </c:pt>
                <c:pt idx="7">
                  <c:v>250.098763807445</c:v>
                </c:pt>
                <c:pt idx="8">
                  <c:v>250.098763807445</c:v>
                </c:pt>
                <c:pt idx="9">
                  <c:v>249.425290155202</c:v>
                </c:pt>
                <c:pt idx="10">
                  <c:v>249.201271504725</c:v>
                </c:pt>
                <c:pt idx="11">
                  <c:v>252.132020762495</c:v>
                </c:pt>
                <c:pt idx="12">
                  <c:v>250.774370877156</c:v>
                </c:pt>
                <c:pt idx="13">
                  <c:v>252.132020762495</c:v>
                </c:pt>
                <c:pt idx="14">
                  <c:v>248.530628694598</c:v>
                </c:pt>
                <c:pt idx="15">
                  <c:v>253.720864540939</c:v>
                </c:pt>
                <c:pt idx="16">
                  <c:v>251.447712152747</c:v>
                </c:pt>
                <c:pt idx="17">
                  <c:v>251.447712152747</c:v>
                </c:pt>
                <c:pt idx="18">
                  <c:v>252.808719922927</c:v>
                </c:pt>
                <c:pt idx="19">
                  <c:v>254.178386680178</c:v>
                </c:pt>
                <c:pt idx="20">
                  <c:v>250.545148832568</c:v>
                </c:pt>
                <c:pt idx="21">
                  <c:v>252.12713815142</c:v>
                </c:pt>
                <c:pt idx="22">
                  <c:v>253.720864540939</c:v>
                </c:pt>
                <c:pt idx="23">
                  <c:v>253.720864540939</c:v>
                </c:pt>
                <c:pt idx="24">
                  <c:v>252.354092103179</c:v>
                </c:pt>
                <c:pt idx="25">
                  <c:v>252.808719922927</c:v>
                </c:pt>
                <c:pt idx="26">
                  <c:v>252.808719922927</c:v>
                </c:pt>
                <c:pt idx="27">
                  <c:v>252.12713815142</c:v>
                </c:pt>
                <c:pt idx="28">
                  <c:v>252.808719922927</c:v>
                </c:pt>
                <c:pt idx="29">
                  <c:v>253.036394455385</c:v>
                </c:pt>
                <c:pt idx="30">
                  <c:v>253.720864540939</c:v>
                </c:pt>
                <c:pt idx="31">
                  <c:v>255.787371611766</c:v>
                </c:pt>
                <c:pt idx="32">
                  <c:v>253.492466430581</c:v>
                </c:pt>
                <c:pt idx="33">
                  <c:v>254.636878947615</c:v>
                </c:pt>
                <c:pt idx="34">
                  <c:v>255.09634403487</c:v>
                </c:pt>
                <c:pt idx="35">
                  <c:v>251.673948506872</c:v>
                </c:pt>
                <c:pt idx="36">
                  <c:v>254.178386680178</c:v>
                </c:pt>
                <c:pt idx="37">
                  <c:v>255.09634403487</c:v>
                </c:pt>
                <c:pt idx="38">
                  <c:v>256.943986712727</c:v>
                </c:pt>
                <c:pt idx="39">
                  <c:v>256.249280580285</c:v>
                </c:pt>
                <c:pt idx="40">
                  <c:v>256.480603259482</c:v>
                </c:pt>
                <c:pt idx="41">
                  <c:v>256.480603259482</c:v>
                </c:pt>
                <c:pt idx="42">
                  <c:v>256.488593593314</c:v>
                </c:pt>
                <c:pt idx="43">
                  <c:v>255.103333684628</c:v>
                </c:pt>
                <c:pt idx="44">
                  <c:v>255.56410585413</c:v>
                </c:pt>
                <c:pt idx="45">
                  <c:v>256.488593593314</c:v>
                </c:pt>
                <c:pt idx="46">
                  <c:v>255.333597411244</c:v>
                </c:pt>
                <c:pt idx="47">
                  <c:v>258.583140156653</c:v>
                </c:pt>
                <c:pt idx="48">
                  <c:v>258.349419280153</c:v>
                </c:pt>
                <c:pt idx="49">
                  <c:v>259.285801316084</c:v>
                </c:pt>
                <c:pt idx="50">
                  <c:v>256.257102881536</c:v>
                </c:pt>
                <c:pt idx="51">
                  <c:v>259.990717584051</c:v>
                </c:pt>
                <c:pt idx="52">
                  <c:v>257.882724709928</c:v>
                </c:pt>
                <c:pt idx="53">
                  <c:v>259.755494345288</c:v>
                </c:pt>
                <c:pt idx="54">
                  <c:v>260.226192439005</c:v>
                </c:pt>
                <c:pt idx="55">
                  <c:v>258.817110556421</c:v>
                </c:pt>
                <c:pt idx="56">
                  <c:v>259.285801316084</c:v>
                </c:pt>
                <c:pt idx="57">
                  <c:v>257.882724709928</c:v>
                </c:pt>
                <c:pt idx="58">
                  <c:v>260.450994575124</c:v>
                </c:pt>
                <c:pt idx="59">
                  <c:v>261.159157062862</c:v>
                </c:pt>
                <c:pt idx="60">
                  <c:v>263.297336729453</c:v>
                </c:pt>
                <c:pt idx="61">
                  <c:v>259.980145824808</c:v>
                </c:pt>
              </c:numCache>
            </c:numRef>
          </c:yVal>
        </c:ser>
        <c:axId val="92085984"/>
        <c:axId val="907248"/>
      </c:scatterChart>
      <c:valAx>
        <c:axId val="92085984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>
            <a:solidFill>
              <a:srgbClr val="000000"/>
            </a:solidFill>
          </a:ln>
        </c:spPr>
        <c:crossAx val="907248"/>
        <c:crossesAt val="0"/>
      </c:valAx>
      <c:valAx>
        <c:axId val="907248"/>
        <c:scaling>
          <c:orientation val="minMax"/>
        </c:scaling>
        <c:delete val="0"/>
        <c:axPos val="l"/>
        <c:majorGridlines>
          <c:spPr>
            <a:ln>
              <a:solidFill>
                <a:srgbClr val="000000"/>
              </a:solidFill>
            </a:ln>
          </c:spPr>
        </c:majorGridlines>
        <c:majorTickMark val="out"/>
        <c:minorTickMark val="none"/>
        <c:tickLblPos val="nextTo"/>
        <c:spPr>
          <a:ln>
            <a:solidFill>
              <a:srgbClr val="000000"/>
            </a:solidFill>
          </a:ln>
        </c:spPr>
        <c:crossAx val="92085984"/>
        <c:crossesAt val="0"/>
      </c:valAx>
      <c:spPr>
        <a:solidFill>
          <a:srgbClr val="c0c0c0"/>
        </a:solidFill>
        <a:ln w="12600">
          <a:solidFill>
            <a:srgbClr val="808080"/>
          </a:solidFill>
          <a:round/>
        </a:ln>
      </c:spPr>
    </c:plotArea>
    <c:legend>
      <c:spPr>
        <a:solidFill>
          <a:srgbClr val="ffffff"/>
        </a:solidFill>
        <a:ln>
          <a:solidFill>
            <a:srgbClr val="000000"/>
          </a:solidFill>
        </a:ln>
      </c:spPr>
    </c:legend>
    <c:plotVisOnly val="1"/>
  </c:chart>
  <c:spPr>
    <a:solidFill>
      <a:srgbClr val="ffffff"/>
    </a:solidFill>
    <a:ln>
      <a:solidFill>
        <a:srgbClr val="000000"/>
      </a:solidFill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3.xml"/>
</Relationships>
</file>

<file path=xl/drawings/drawing1.xml><?xml version="1.0" encoding="utf-8"?>
<xdr:wsDr xmlns:a="http://schemas.openxmlformats.org/drawingml/2006/main" xmlns:r="http://schemas.openxmlformats.org/officeDocument/2006/relationships" xmlns:xdr="http://schemas.openxmlformats.org/drawingml/2006/spreadsheetDrawing">
  <xdr:twoCellAnchor editAs="oneCell">
    <xdr:from>
      <xdr:col>14</xdr:col>
      <xdr:colOff>292680</xdr:colOff>
      <xdr:row>22</xdr:row>
      <xdr:rowOff>152640</xdr:rowOff>
    </xdr:from>
    <xdr:to>
      <xdr:col>20</xdr:col>
      <xdr:colOff>342000</xdr:colOff>
      <xdr:row>39</xdr:row>
      <xdr:rowOff>95760</xdr:rowOff>
    </xdr:to>
    <xdr:graphicFrame>
      <xdr:nvGraphicFramePr>
        <xdr:cNvPr id="0" name="Diagramm 2"/>
        <xdr:cNvGraphicFramePr/>
      </xdr:nvGraphicFramePr>
      <xdr:xfrm>
        <a:off x="12126960" y="4457880"/>
        <a:ext cx="4799160" cy="26956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45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B15" activeCellId="0" pane="topLeft" sqref="B15"/>
    </sheetView>
  </sheetViews>
  <sheetFormatPr defaultRowHeight="12.75"/>
  <cols>
    <col collapsed="false" hidden="false" max="1" min="1" style="0" width="18.1224489795918"/>
    <col collapsed="false" hidden="false" max="2" min="2" style="0" width="21.265306122449"/>
    <col collapsed="false" hidden="false" max="5" min="5" style="0" width="21.265306122449"/>
  </cols>
  <sheetData>
    <row collapsed="false" customFormat="false" customHeight="false" hidden="false" ht="12.75" outlineLevel="0" r="1">
      <c r="A1" s="1" t="s">
        <v>0</v>
      </c>
      <c r="D1" s="2"/>
      <c r="E1" s="2" t="n">
        <v>39536</v>
      </c>
    </row>
    <row collapsed="false" customFormat="false" customHeight="false" hidden="false" ht="12.75" outlineLevel="0" r="2">
      <c r="A2" s="1" t="s">
        <v>1</v>
      </c>
      <c r="D2" s="2"/>
      <c r="E2" s="2"/>
    </row>
    <row collapsed="false" customFormat="false" customHeight="true" hidden="false" ht="45" outlineLevel="0" r="3">
      <c r="A3" s="3" t="s">
        <v>2</v>
      </c>
      <c r="B3" s="3"/>
      <c r="C3" s="3"/>
      <c r="D3" s="3"/>
      <c r="E3" s="3"/>
    </row>
    <row collapsed="false" customFormat="false" customHeight="true" hidden="false" ht="15.75" outlineLevel="0" r="4">
      <c r="A4" s="4" t="s">
        <v>3</v>
      </c>
      <c r="B4" s="4"/>
      <c r="C4" s="4"/>
      <c r="D4" s="4"/>
      <c r="E4" s="5"/>
    </row>
    <row collapsed="false" customFormat="false" customHeight="false" hidden="false" ht="13.5" outlineLevel="0" r="5">
      <c r="E5" s="6"/>
    </row>
    <row collapsed="false" customFormat="false" customHeight="false" hidden="false" ht="12.75" outlineLevel="0" r="6">
      <c r="A6" s="7"/>
      <c r="B6" s="8" t="s">
        <v>4</v>
      </c>
      <c r="C6" s="9"/>
      <c r="D6" s="10"/>
      <c r="E6" s="11"/>
    </row>
    <row collapsed="false" customFormat="false" customHeight="false" hidden="false" ht="15.75" outlineLevel="0" r="7">
      <c r="A7" s="12" t="s">
        <v>5</v>
      </c>
      <c r="B7" s="0" t="n">
        <v>58.2</v>
      </c>
      <c r="C7" s="13" t="s">
        <v>6</v>
      </c>
      <c r="D7" s="13"/>
      <c r="E7" s="14"/>
    </row>
    <row collapsed="false" customFormat="false" customHeight="false" hidden="false" ht="15.75" outlineLevel="0" r="8">
      <c r="A8" s="12" t="s">
        <v>7</v>
      </c>
      <c r="B8" s="0" t="n">
        <v>28.64</v>
      </c>
      <c r="C8" s="13" t="s">
        <v>8</v>
      </c>
      <c r="D8" s="13"/>
      <c r="E8" s="14"/>
    </row>
    <row collapsed="false" customFormat="false" customHeight="false" hidden="false" ht="15.75" outlineLevel="0" r="9">
      <c r="A9" s="12" t="s">
        <v>9</v>
      </c>
      <c r="B9" s="15" t="n">
        <v>15</v>
      </c>
      <c r="C9" s="13" t="s">
        <v>10</v>
      </c>
      <c r="D9" s="13"/>
      <c r="E9" s="14"/>
    </row>
    <row collapsed="false" customFormat="false" customHeight="false" hidden="false" ht="15.75" outlineLevel="0" r="10">
      <c r="A10" s="12" t="s">
        <v>11</v>
      </c>
      <c r="B10" s="0" t="n">
        <v>17.6</v>
      </c>
      <c r="C10" s="13" t="s">
        <v>12</v>
      </c>
      <c r="D10" s="13"/>
      <c r="E10" s="14"/>
    </row>
    <row collapsed="false" customFormat="false" customHeight="false" hidden="false" ht="15.75" outlineLevel="0" r="11">
      <c r="A11" s="12" t="s">
        <v>13</v>
      </c>
      <c r="B11" s="0" t="n">
        <v>17.7</v>
      </c>
      <c r="C11" s="13" t="s">
        <v>14</v>
      </c>
      <c r="D11" s="13"/>
      <c r="E11" s="14"/>
    </row>
    <row collapsed="false" customFormat="false" customHeight="false" hidden="false" ht="15.75" outlineLevel="0" r="12">
      <c r="A12" s="12" t="s">
        <v>15</v>
      </c>
      <c r="B12" s="16" t="n">
        <v>17.7</v>
      </c>
      <c r="C12" s="13" t="s">
        <v>16</v>
      </c>
      <c r="D12" s="13"/>
      <c r="E12" s="14"/>
    </row>
    <row collapsed="false" customFormat="false" customHeight="false" hidden="false" ht="15.75" outlineLevel="0" r="13">
      <c r="A13" s="12" t="s">
        <v>17</v>
      </c>
      <c r="B13" s="16" t="n">
        <v>1013</v>
      </c>
      <c r="C13" s="13" t="s">
        <v>18</v>
      </c>
      <c r="D13" s="13"/>
      <c r="E13" s="14"/>
    </row>
    <row collapsed="false" customFormat="false" customHeight="false" hidden="false" ht="13.5" outlineLevel="0" r="14">
      <c r="A14" s="17" t="s">
        <v>19</v>
      </c>
      <c r="B14" s="18" t="n">
        <v>32.2</v>
      </c>
      <c r="C14" s="19" t="s">
        <v>19</v>
      </c>
      <c r="D14" s="19"/>
      <c r="E14" s="20"/>
    </row>
    <row collapsed="false" customFormat="false" customHeight="false" hidden="false" ht="13.5" outlineLevel="0" r="15">
      <c r="B15" s="5"/>
      <c r="C15" s="1"/>
      <c r="E15" s="1"/>
    </row>
    <row collapsed="false" customFormat="false" customHeight="false" hidden="false" ht="18" outlineLevel="0" r="16">
      <c r="A16" s="21" t="s">
        <v>20</v>
      </c>
      <c r="B16" s="21"/>
      <c r="C16" s="21"/>
      <c r="D16" s="21"/>
      <c r="E16" s="22"/>
    </row>
    <row collapsed="false" customFormat="false" customHeight="false" hidden="false" ht="18" outlineLevel="0" r="17">
      <c r="A17" s="23"/>
      <c r="B17" s="24"/>
      <c r="C17" s="24"/>
      <c r="D17" s="24"/>
      <c r="E17" s="25"/>
    </row>
    <row collapsed="false" customFormat="false" customHeight="false" hidden="false" ht="18" outlineLevel="0" r="18">
      <c r="A18" s="26" t="s">
        <v>21</v>
      </c>
      <c r="B18" s="27" t="n">
        <f aca="false">(-B43+(SQRT((POWER(B43,2))-4*B42*B44)))/(2*B42)</f>
        <v>415.508267183252</v>
      </c>
      <c r="C18" s="28" t="s">
        <v>22</v>
      </c>
      <c r="D18" s="29"/>
      <c r="E18" s="25"/>
    </row>
    <row collapsed="false" customFormat="false" customHeight="false" hidden="false" ht="21" outlineLevel="0" r="19">
      <c r="A19" s="26" t="s">
        <v>23</v>
      </c>
      <c r="B19" s="27" t="n">
        <f aca="false">B18*20.9/100</f>
        <v>86.8412278412997</v>
      </c>
      <c r="C19" s="28" t="s">
        <v>22</v>
      </c>
      <c r="D19" s="29"/>
      <c r="E19" s="25"/>
    </row>
    <row collapsed="false" customFormat="false" customHeight="false" hidden="false" ht="21" outlineLevel="0" r="20">
      <c r="A20" s="26" t="s">
        <v>24</v>
      </c>
      <c r="B20" s="30" t="n">
        <f aca="false">($B$13-EXP(52.57-6690.9/(273.15+$B$12)-4.681*LN(273.15+$B$12)))*$B$18/100*0.2095</f>
        <v>864.129502881981</v>
      </c>
      <c r="C20" s="28" t="s">
        <v>25</v>
      </c>
      <c r="D20" s="29"/>
      <c r="E20" s="25"/>
    </row>
    <row collapsed="false" customFormat="false" customHeight="false" hidden="false" ht="21" outlineLevel="0" r="21">
      <c r="A21" s="26" t="s">
        <v>26</v>
      </c>
      <c r="B21" s="30" t="n">
        <f aca="false">B20/1.33322</f>
        <v>648.152220100194</v>
      </c>
      <c r="C21" s="28" t="s">
        <v>27</v>
      </c>
      <c r="D21" s="29"/>
      <c r="E21" s="25"/>
    </row>
    <row collapsed="false" customFormat="false" customHeight="false" hidden="false" ht="21" outlineLevel="0" r="22">
      <c r="A22" s="26" t="s">
        <v>28</v>
      </c>
      <c r="B22" s="27" t="n">
        <f aca="false">(($B$13-EXP(52.57-6690.9/(273.15+$B$12)-4.681*LN(273.15+$B$12)))/1013)*$B$18/100*0.2095*((49-1.335*B12+0.02759*POWER(B12,2)-0.0003235*POWER(B12,3)+0.000001614*POWER(B12,4))-(B45*((5.516*10^-1-1.759*10^-2*B12+2.253*10^-4*POWER(B12,2)-2.654*10^-7*POWER(B12,3)+5.362*10^-8*POWER(B12,4)))))*32/22.414</f>
        <v>32.6036499039708</v>
      </c>
      <c r="C22" s="28" t="s">
        <v>29</v>
      </c>
      <c r="D22" s="28"/>
      <c r="E22" s="25"/>
    </row>
    <row collapsed="false" customFormat="false" customHeight="false" hidden="false" ht="21" outlineLevel="0" r="23">
      <c r="A23" s="26" t="s">
        <v>30</v>
      </c>
      <c r="B23" s="27" t="n">
        <f aca="false">B22</f>
        <v>32.6036499039708</v>
      </c>
      <c r="C23" s="28" t="s">
        <v>31</v>
      </c>
      <c r="D23" s="29"/>
      <c r="E23" s="25"/>
    </row>
    <row collapsed="false" customFormat="false" customHeight="false" hidden="false" ht="21.75" outlineLevel="0" r="24">
      <c r="A24" s="31" t="s">
        <v>32</v>
      </c>
      <c r="B24" s="32" t="n">
        <f aca="false">B22*31.25</f>
        <v>1018.86405949909</v>
      </c>
      <c r="C24" s="33" t="s">
        <v>33</v>
      </c>
      <c r="D24" s="34"/>
      <c r="E24" s="35"/>
    </row>
    <row collapsed="false" customFormat="false" customHeight="false" hidden="false" ht="18.75" outlineLevel="0" r="25">
      <c r="A25" s="36"/>
      <c r="B25" s="37"/>
      <c r="C25" s="36"/>
      <c r="D25" s="1"/>
      <c r="E25" s="38"/>
    </row>
    <row collapsed="false" customFormat="false" customHeight="false" hidden="false" ht="13.5" outlineLevel="0" r="26">
      <c r="A26" s="39" t="s">
        <v>34</v>
      </c>
      <c r="B26" s="40"/>
      <c r="C26" s="40"/>
      <c r="D26" s="40"/>
      <c r="E26" s="41"/>
    </row>
    <row collapsed="false" customFormat="false" customHeight="false" hidden="false" ht="12.75" outlineLevel="0" r="27">
      <c r="A27" s="42" t="s">
        <v>35</v>
      </c>
      <c r="B27" s="43" t="n">
        <v>0.801</v>
      </c>
      <c r="C27" s="44"/>
      <c r="D27" s="44"/>
      <c r="E27" s="45"/>
    </row>
    <row collapsed="false" customFormat="false" customHeight="false" hidden="false" ht="12.75" outlineLevel="0" r="28">
      <c r="A28" s="46" t="s">
        <v>36</v>
      </c>
      <c r="B28" s="47" t="n">
        <v>-0.08</v>
      </c>
      <c r="C28" s="44"/>
      <c r="D28" s="44"/>
      <c r="E28" s="45"/>
    </row>
    <row collapsed="false" customFormat="false" customHeight="false" hidden="false" ht="14.25" outlineLevel="0" r="29">
      <c r="A29" s="46" t="s">
        <v>37</v>
      </c>
      <c r="B29" s="47" t="n">
        <v>0.000383</v>
      </c>
      <c r="C29" s="44"/>
      <c r="D29" s="44"/>
      <c r="E29" s="45"/>
    </row>
    <row collapsed="false" customFormat="false" customHeight="false" hidden="false" ht="12.75" outlineLevel="0" r="30">
      <c r="A30" s="42" t="s">
        <v>38</v>
      </c>
      <c r="B30" s="47" t="n">
        <v>22.9</v>
      </c>
      <c r="C30" s="44"/>
      <c r="D30" s="44"/>
      <c r="E30" s="45"/>
    </row>
    <row collapsed="false" customFormat="false" customHeight="false" hidden="false" ht="14.25" outlineLevel="0" r="31">
      <c r="A31" s="42" t="s">
        <v>39</v>
      </c>
      <c r="B31" s="48" t="n">
        <f aca="false">TAN(((B7+B28*(B11-B10)))*PI()/180)</f>
        <v>1.61233217673933</v>
      </c>
      <c r="C31" s="47"/>
      <c r="D31" s="47"/>
      <c r="E31" s="45"/>
    </row>
    <row collapsed="false" customFormat="false" customHeight="false" hidden="false" ht="14.25" outlineLevel="0" r="32">
      <c r="A32" s="42" t="s">
        <v>40</v>
      </c>
      <c r="B32" s="48" t="n">
        <f aca="false">TAN((B7+(B28*(B12-B10)))*PI()/180)</f>
        <v>1.61233217673933</v>
      </c>
      <c r="C32" s="47"/>
      <c r="D32" s="47"/>
      <c r="E32" s="45"/>
    </row>
    <row collapsed="false" customFormat="false" customHeight="false" hidden="false" ht="14.25" outlineLevel="0" r="33">
      <c r="A33" s="42" t="s">
        <v>41</v>
      </c>
      <c r="B33" s="48" t="n">
        <f aca="false">TAN(B8*PI()/180)</f>
        <v>0.546123704327449</v>
      </c>
      <c r="C33" s="47"/>
      <c r="D33" s="47"/>
      <c r="E33" s="45"/>
    </row>
    <row collapsed="false" customFormat="false" customHeight="false" hidden="false" ht="14.25" outlineLevel="0" r="34">
      <c r="A34" s="42" t="s">
        <v>42</v>
      </c>
      <c r="B34" s="48" t="n">
        <f aca="false">TAN(B9*PI()/180)</f>
        <v>0.267949192431123</v>
      </c>
      <c r="C34" s="47"/>
      <c r="D34" s="47"/>
      <c r="E34" s="45"/>
    </row>
    <row collapsed="false" customFormat="false" customHeight="false" hidden="false" ht="14.25" outlineLevel="0" r="35">
      <c r="A35" s="42" t="s">
        <v>43</v>
      </c>
      <c r="B35" s="49" t="n">
        <f aca="false">(-B39+(SQRT(POWER(B39,2)-4*B38*B40)))/(2*B38)</f>
        <v>0.0377187033565615</v>
      </c>
      <c r="C35" s="47"/>
      <c r="D35" s="47"/>
      <c r="E35" s="45"/>
    </row>
    <row collapsed="false" customFormat="false" customHeight="false" hidden="false" ht="14.25" outlineLevel="0" r="36">
      <c r="A36" s="42" t="s">
        <v>44</v>
      </c>
      <c r="B36" s="48" t="n">
        <f aca="false">B35+(B29*(B12-B11))</f>
        <v>0.0377187033565615</v>
      </c>
      <c r="C36" s="47"/>
      <c r="D36" s="47"/>
      <c r="E36" s="45"/>
    </row>
    <row collapsed="false" customFormat="false" customHeight="false" hidden="false" ht="12.75" outlineLevel="0" r="37">
      <c r="A37" s="42"/>
      <c r="B37" s="48"/>
      <c r="C37" s="47"/>
      <c r="D37" s="47"/>
      <c r="E37" s="45"/>
    </row>
    <row collapsed="false" customFormat="false" customHeight="false" hidden="false" ht="12.75" outlineLevel="0" r="38">
      <c r="A38" s="42" t="s">
        <v>45</v>
      </c>
      <c r="B38" s="49" t="n">
        <f aca="false">B33/B31*1/B30*POWER(100,2)</f>
        <v>147.911187530542</v>
      </c>
      <c r="C38" s="49"/>
      <c r="D38" s="49"/>
      <c r="E38" s="45"/>
    </row>
    <row collapsed="false" customFormat="false" customHeight="false" hidden="false" ht="12.75" outlineLevel="0" r="39">
      <c r="A39" s="42" t="s">
        <v>46</v>
      </c>
      <c r="B39" s="49" t="n">
        <f aca="false">B33/B31*100+B33/B31*1/B30*100-B27*1/B30*100-100+B27*100</f>
        <v>11.9529572259131</v>
      </c>
      <c r="C39" s="49"/>
      <c r="D39" s="49"/>
      <c r="E39" s="45"/>
    </row>
    <row collapsed="false" customFormat="false" customHeight="false" hidden="false" ht="12.75" outlineLevel="0" r="40">
      <c r="A40" s="42" t="s">
        <v>47</v>
      </c>
      <c r="B40" s="49" t="n">
        <f aca="false">B33/B31-1</f>
        <v>-0.661283380555059</v>
      </c>
      <c r="C40" s="49"/>
      <c r="D40" s="49"/>
      <c r="E40" s="50"/>
    </row>
    <row collapsed="false" customFormat="false" customHeight="false" hidden="false" ht="12.75" outlineLevel="0" r="41">
      <c r="A41" s="42"/>
      <c r="B41" s="49"/>
      <c r="C41" s="49"/>
      <c r="D41" s="49"/>
      <c r="E41" s="50"/>
    </row>
    <row collapsed="false" customFormat="false" customHeight="false" hidden="false" ht="12.75" outlineLevel="0" r="42">
      <c r="A42" s="42" t="s">
        <v>48</v>
      </c>
      <c r="B42" s="51" t="n">
        <f aca="false">B34/B32*1/B30*POWER(B36,2)</f>
        <v>1.03246647445189E-005</v>
      </c>
      <c r="C42" s="51"/>
      <c r="D42" s="49"/>
      <c r="E42" s="50"/>
    </row>
    <row collapsed="false" customFormat="false" customHeight="false" hidden="false" ht="12.75" outlineLevel="0" r="43">
      <c r="A43" s="42" t="s">
        <v>49</v>
      </c>
      <c r="B43" s="49" t="n">
        <f aca="false">B34/B32*B36+B34/B32*1/B30*B36-B27*1/B30*B36-B36+B27*B36</f>
        <v>-0.00228325414209072</v>
      </c>
      <c r="C43" s="49"/>
      <c r="D43" s="49"/>
      <c r="E43" s="50"/>
    </row>
    <row collapsed="false" customFormat="false" customHeight="false" hidden="false" ht="12.75" outlineLevel="0" r="44">
      <c r="A44" s="42" t="s">
        <v>50</v>
      </c>
      <c r="B44" s="49" t="n">
        <f aca="false">B34/B32-1</f>
        <v>-0.833812661995616</v>
      </c>
      <c r="C44" s="49"/>
      <c r="D44" s="49"/>
      <c r="E44" s="50"/>
    </row>
    <row collapsed="false" customFormat="false" customHeight="false" hidden="false" ht="13.5" outlineLevel="0" r="45">
      <c r="A45" s="52" t="s">
        <v>51</v>
      </c>
      <c r="B45" s="53" t="n">
        <f aca="false">(B14-0.03)/1.805</f>
        <v>17.8227146814404</v>
      </c>
      <c r="C45" s="54"/>
      <c r="D45" s="54"/>
      <c r="E45" s="55"/>
    </row>
  </sheetData>
  <mergeCells count="3">
    <mergeCell ref="A3:E3"/>
    <mergeCell ref="A4:D4"/>
    <mergeCell ref="A16:D16"/>
  </mergeCells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T202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P20" activeCellId="0" pane="topLeft" sqref="P20"/>
    </sheetView>
  </sheetViews>
  <sheetFormatPr defaultRowHeight="12.75"/>
  <cols>
    <col collapsed="false" hidden="false" max="2" min="2" style="0" width="15.984693877551"/>
    <col collapsed="false" hidden="false" max="4" min="4" style="0" width="19.1224489795918"/>
    <col collapsed="false" hidden="false" max="18" min="17" style="0" width="11.5561224489796"/>
  </cols>
  <sheetData>
    <row collapsed="false" customFormat="false" customHeight="false" hidden="false" ht="12.75" outlineLevel="0" r="1">
      <c r="A1" s="1" t="s">
        <v>0</v>
      </c>
      <c r="D1" s="2"/>
      <c r="E1" s="2" t="n">
        <v>39536</v>
      </c>
    </row>
    <row collapsed="false" customFormat="false" customHeight="false" hidden="false" ht="12.75" outlineLevel="0" r="2">
      <c r="A2" s="1" t="s">
        <v>1</v>
      </c>
      <c r="D2" s="2"/>
      <c r="E2" s="2"/>
    </row>
    <row collapsed="false" customFormat="false" customHeight="true" hidden="false" ht="20.25" outlineLevel="0" r="3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collapsed="false" customFormat="false" customHeight="true" hidden="false" ht="15.75" outlineLevel="0" r="4">
      <c r="A4" s="4" t="s">
        <v>3</v>
      </c>
      <c r="B4" s="4"/>
      <c r="C4" s="4"/>
      <c r="D4" s="4"/>
      <c r="E4" s="4"/>
      <c r="F4" s="4"/>
      <c r="G4" s="4"/>
      <c r="H4" s="4"/>
      <c r="I4" s="4"/>
      <c r="J4" s="4"/>
    </row>
    <row collapsed="false" customFormat="false" customHeight="false" hidden="false" ht="15.75" outlineLevel="0" r="5">
      <c r="A5" s="56"/>
      <c r="B5" s="56"/>
      <c r="C5" s="56"/>
      <c r="D5" s="57"/>
      <c r="E5" s="58"/>
      <c r="F5" s="58"/>
      <c r="I5" s="59"/>
    </row>
    <row collapsed="false" customFormat="false" customHeight="false" hidden="false" ht="16.5" outlineLevel="0" r="6">
      <c r="A6" s="60" t="s">
        <v>52</v>
      </c>
      <c r="D6" s="59"/>
      <c r="I6" s="59"/>
    </row>
    <row collapsed="false" customFormat="false" customHeight="false" hidden="false" ht="12.75" outlineLevel="0" r="7">
      <c r="A7" s="61" t="s">
        <v>53</v>
      </c>
      <c r="B7" s="0" t="n">
        <v>58.2</v>
      </c>
      <c r="C7" s="62" t="s">
        <v>54</v>
      </c>
      <c r="D7" s="63" t="s">
        <v>55</v>
      </c>
      <c r="E7" s="0" t="n">
        <v>17.6</v>
      </c>
      <c r="F7" s="64" t="s">
        <v>56</v>
      </c>
      <c r="G7" s="65"/>
      <c r="H7" s="65"/>
      <c r="I7" s="66"/>
      <c r="J7" s="65"/>
      <c r="K7" s="65"/>
      <c r="L7" s="65"/>
      <c r="M7" s="65"/>
      <c r="N7" s="65"/>
    </row>
    <row collapsed="false" customFormat="false" customHeight="false" hidden="false" ht="12.75" outlineLevel="0" r="8">
      <c r="A8" s="67" t="s">
        <v>57</v>
      </c>
      <c r="B8" s="0" t="n">
        <v>28.64</v>
      </c>
      <c r="C8" s="68" t="s">
        <v>54</v>
      </c>
      <c r="D8" s="69" t="s">
        <v>58</v>
      </c>
      <c r="E8" s="0" t="n">
        <v>17.7</v>
      </c>
      <c r="F8" s="70" t="s">
        <v>56</v>
      </c>
      <c r="G8" s="65"/>
      <c r="H8" s="65"/>
      <c r="I8" s="66"/>
      <c r="J8" s="65"/>
      <c r="K8" s="65"/>
      <c r="L8" s="65"/>
      <c r="M8" s="65"/>
      <c r="N8" s="65"/>
    </row>
    <row collapsed="false" customFormat="false" customHeight="false" hidden="false" ht="13.5" outlineLevel="0" r="9">
      <c r="A9" s="71" t="s">
        <v>59</v>
      </c>
      <c r="B9" s="72" t="n">
        <v>1013</v>
      </c>
      <c r="C9" s="73" t="s">
        <v>60</v>
      </c>
      <c r="D9" s="74"/>
      <c r="E9" s="75"/>
      <c r="F9" s="76"/>
      <c r="G9" s="65"/>
      <c r="H9" s="65"/>
      <c r="I9" s="66"/>
      <c r="J9" s="65"/>
      <c r="K9" s="65"/>
      <c r="L9" s="65"/>
      <c r="M9" s="65"/>
      <c r="N9" s="65"/>
    </row>
    <row collapsed="false" customFormat="false" customHeight="false" hidden="false" ht="14.25" outlineLevel="0" r="10">
      <c r="A10" s="77" t="s">
        <v>19</v>
      </c>
      <c r="B10" s="78" t="n">
        <v>32.2</v>
      </c>
      <c r="C10" s="77" t="s">
        <v>61</v>
      </c>
      <c r="D10" s="79"/>
      <c r="E10" s="77"/>
      <c r="F10" s="77"/>
      <c r="G10" s="65"/>
      <c r="H10" s="65"/>
      <c r="I10" s="66"/>
      <c r="J10" s="65"/>
      <c r="K10" s="65"/>
      <c r="L10" s="65"/>
      <c r="M10" s="65"/>
      <c r="N10" s="65"/>
    </row>
    <row collapsed="false" customFormat="false" customHeight="false" hidden="false" ht="12.75" outlineLevel="0" r="11">
      <c r="A11" s="80"/>
      <c r="B11" s="81"/>
      <c r="C11" s="80"/>
      <c r="D11" s="82"/>
      <c r="E11" s="80"/>
      <c r="F11" s="80"/>
      <c r="G11" s="83"/>
      <c r="H11" s="83"/>
      <c r="I11" s="84"/>
      <c r="J11" s="83"/>
      <c r="K11" s="83"/>
      <c r="L11" s="83"/>
      <c r="M11" s="83"/>
      <c r="N11" s="83"/>
    </row>
    <row collapsed="false" customFormat="false" customHeight="false" hidden="false" ht="16.5" outlineLevel="0" r="12">
      <c r="A12" s="85" t="s">
        <v>34</v>
      </c>
      <c r="D12" s="59"/>
      <c r="I12" s="59"/>
    </row>
    <row collapsed="false" customFormat="false" customHeight="false" hidden="false" ht="14.25" outlineLevel="0" r="13">
      <c r="A13" s="39" t="s">
        <v>35</v>
      </c>
      <c r="B13" s="43" t="n">
        <v>0.801</v>
      </c>
      <c r="C13" s="86" t="s">
        <v>39</v>
      </c>
      <c r="D13" s="87" t="n">
        <f aca="false">TAN((($B$7+$B$14*($E$8-$E$7)))*PI()/180)</f>
        <v>1.61233217673933</v>
      </c>
      <c r="E13" s="39" t="s">
        <v>45</v>
      </c>
      <c r="F13" s="88" t="n">
        <f aca="false">$D$15/$D$13*1/$B$16*POWER(100,2)</f>
        <v>147.911187530542</v>
      </c>
      <c r="G13" s="39" t="s">
        <v>43</v>
      </c>
      <c r="H13" s="88" t="n">
        <f aca="false">(-$F$14+(SQRT(POWER($F$14,2)-4*$F$13*$F$15)))/(2*$F$13)</f>
        <v>0.0377187033565615</v>
      </c>
      <c r="I13" s="89" t="s">
        <v>48</v>
      </c>
      <c r="J13" s="90" t="n">
        <f aca="false">$D$16/$D$14*1/$B$16*POWER($H$14,2)</f>
        <v>2.10194227826076E-005</v>
      </c>
    </row>
    <row collapsed="false" customFormat="false" customHeight="true" hidden="false" ht="14.25" outlineLevel="0" r="14">
      <c r="A14" s="46" t="s">
        <v>36</v>
      </c>
      <c r="B14" s="47" t="n">
        <v>-0.08</v>
      </c>
      <c r="C14" s="91" t="s">
        <v>40</v>
      </c>
      <c r="D14" s="92" t="n">
        <f aca="false">TAN(($B$7+($B$14*(G21-$E$7)))*PI()/180)</f>
        <v>1.61132742694957</v>
      </c>
      <c r="E14" s="42" t="s">
        <v>46</v>
      </c>
      <c r="F14" s="49" t="n">
        <f aca="false">$D$15/$D$13*100+$D$15/$D$13*1/$B$16*100-$B$13*1/$B$16*100-100+$B$13*100</f>
        <v>11.9529572259131</v>
      </c>
      <c r="G14" s="42" t="s">
        <v>44</v>
      </c>
      <c r="H14" s="48" t="n">
        <f aca="false">$H$13+($B$15*(G21-$E$8))</f>
        <v>0.0377953033565615</v>
      </c>
      <c r="I14" s="93" t="s">
        <v>49</v>
      </c>
      <c r="J14" s="50" t="n">
        <f aca="false">$D$16/$D$14*$H$14+$D$16/$D$14*1/$B$16*$H$14-$B$13*1/$B$16*$H$14-$H$14+$B$13*$H$14</f>
        <v>0.00444843405238585</v>
      </c>
      <c r="N14" s="94"/>
      <c r="O14" s="95"/>
      <c r="P14" s="96" t="s">
        <v>62</v>
      </c>
      <c r="Q14" s="96"/>
      <c r="R14" s="58"/>
    </row>
    <row collapsed="false" customFormat="false" customHeight="false" hidden="false" ht="26.25" outlineLevel="0" r="15">
      <c r="A15" s="46" t="s">
        <v>37</v>
      </c>
      <c r="B15" s="47" t="n">
        <v>0.000383</v>
      </c>
      <c r="C15" s="91" t="s">
        <v>41</v>
      </c>
      <c r="D15" s="92" t="n">
        <f aca="false">TAN($B$8*PI()/180)</f>
        <v>0.546123704327449</v>
      </c>
      <c r="E15" s="42" t="s">
        <v>47</v>
      </c>
      <c r="F15" s="49" t="n">
        <f aca="false">$D$15/$D$13-1</f>
        <v>-0.661283380555059</v>
      </c>
      <c r="G15" s="97"/>
      <c r="H15" s="49"/>
      <c r="I15" s="93" t="s">
        <v>50</v>
      </c>
      <c r="J15" s="50" t="n">
        <f aca="false">$D$16/$D$14-1</f>
        <v>-0.663038256187126</v>
      </c>
      <c r="N15" s="94"/>
      <c r="O15" s="94"/>
      <c r="P15" s="98" t="s">
        <v>63</v>
      </c>
      <c r="Q15" s="99" t="s">
        <v>64</v>
      </c>
      <c r="R15" s="100" t="s">
        <v>65</v>
      </c>
    </row>
    <row collapsed="false" customFormat="false" customHeight="false" hidden="false" ht="15" outlineLevel="0" r="16">
      <c r="A16" s="52" t="s">
        <v>38</v>
      </c>
      <c r="B16" s="47" t="n">
        <v>22.9</v>
      </c>
      <c r="C16" s="101" t="s">
        <v>42</v>
      </c>
      <c r="D16" s="102" t="n">
        <f aca="false">TAN(E21*PI()/180)</f>
        <v>0.542955699638437</v>
      </c>
      <c r="E16" s="103"/>
      <c r="F16" s="104"/>
      <c r="G16" s="103"/>
      <c r="H16" s="104"/>
      <c r="I16" s="105" t="s">
        <v>51</v>
      </c>
      <c r="J16" s="55" t="n">
        <f aca="false">(B10-0.03)/1.805</f>
        <v>17.8227146814404</v>
      </c>
      <c r="P16" s="106" t="n">
        <v>0.026</v>
      </c>
      <c r="Q16" s="107" t="n">
        <v>0.0457</v>
      </c>
      <c r="R16" s="108" t="n">
        <v>0.0225425</v>
      </c>
    </row>
    <row collapsed="false" customFormat="false" customHeight="false" hidden="false" ht="12.75" outlineLevel="0" r="17">
      <c r="A17" s="80"/>
      <c r="B17" s="1"/>
      <c r="C17" s="109"/>
      <c r="D17" s="110"/>
      <c r="E17" s="94"/>
      <c r="F17" s="94"/>
      <c r="G17" s="94"/>
      <c r="H17" s="94"/>
      <c r="I17" s="111"/>
      <c r="J17" s="94"/>
      <c r="K17" s="112"/>
      <c r="L17" s="112"/>
      <c r="M17" s="112"/>
      <c r="N17" s="112"/>
      <c r="P17" s="58"/>
      <c r="Q17" s="58"/>
      <c r="R17" s="58"/>
    </row>
    <row collapsed="false" customFormat="false" customHeight="false" hidden="false" ht="12.75" outlineLevel="0" r="18">
      <c r="A18" s="80" t="s">
        <v>66</v>
      </c>
      <c r="B18" s="1"/>
      <c r="C18" s="109"/>
      <c r="D18" s="110"/>
      <c r="E18" s="94"/>
      <c r="F18" s="94"/>
      <c r="G18" s="94"/>
      <c r="H18" s="94"/>
      <c r="I18" s="82" t="s">
        <v>67</v>
      </c>
      <c r="J18" s="94"/>
      <c r="K18" s="112"/>
      <c r="L18" s="112"/>
      <c r="M18" s="112"/>
      <c r="N18" s="112"/>
      <c r="P18" s="58"/>
      <c r="Q18" s="58"/>
      <c r="R18" s="58"/>
    </row>
    <row collapsed="false" customFormat="false" customHeight="false" hidden="false" ht="13.5" outlineLevel="0" r="19">
      <c r="D19" s="59"/>
      <c r="I19" s="59"/>
      <c r="P19" s="58"/>
      <c r="Q19" s="113"/>
      <c r="R19" s="58"/>
    </row>
    <row collapsed="false" customFormat="false" customHeight="false" hidden="false" ht="27.75" outlineLevel="0" r="20">
      <c r="A20" s="65" t="s">
        <v>68</v>
      </c>
      <c r="B20" s="65" t="s">
        <v>69</v>
      </c>
      <c r="C20" s="65" t="s">
        <v>70</v>
      </c>
      <c r="D20" s="66" t="s">
        <v>71</v>
      </c>
      <c r="E20" s="65" t="s">
        <v>72</v>
      </c>
      <c r="F20" s="65" t="s">
        <v>73</v>
      </c>
      <c r="G20" s="65" t="s">
        <v>74</v>
      </c>
      <c r="I20" s="84" t="s">
        <v>75</v>
      </c>
      <c r="J20" s="83" t="s">
        <v>76</v>
      </c>
      <c r="K20" s="83" t="s">
        <v>77</v>
      </c>
      <c r="L20" s="83" t="s">
        <v>78</v>
      </c>
      <c r="M20" s="114" t="s">
        <v>79</v>
      </c>
      <c r="N20" s="109" t="s">
        <v>80</v>
      </c>
      <c r="P20" s="115" t="s">
        <v>81</v>
      </c>
      <c r="Q20" s="116" t="s">
        <v>82</v>
      </c>
      <c r="R20" s="116" t="s">
        <v>83</v>
      </c>
      <c r="S20" s="116" t="s">
        <v>84</v>
      </c>
      <c r="T20" s="117" t="s">
        <v>85</v>
      </c>
    </row>
    <row collapsed="false" customFormat="false" customHeight="false" hidden="false" ht="13.5" outlineLevel="0" r="21">
      <c r="A21" s="118" t="n">
        <v>40402</v>
      </c>
      <c r="B21" s="0" t="s">
        <v>86</v>
      </c>
      <c r="C21" s="0" t="n">
        <v>0</v>
      </c>
      <c r="D21" s="0" t="n">
        <v>100.924</v>
      </c>
      <c r="E21" s="0" t="n">
        <v>28.5</v>
      </c>
      <c r="F21" s="0" t="n">
        <v>2865</v>
      </c>
      <c r="G21" s="0" t="n">
        <v>17.9</v>
      </c>
      <c r="I21" s="119" t="n">
        <f aca="false">(-((TAN(E21*PI()/180))/(TAN(($B$7+($B$14*(G21-$E$7)))*PI()/180))*($H$13+($B$15*(G21-$E$8)))+(TAN(E21*PI()/180))/(TAN(($B$7+($B$14*(G21-$E$7)))*PI()/180))*1/$B$16*($H$13+($B$15*(G21-$E$8)))-$B$13*1/$B$16*($H$13+($B$15*(G21-$E$8)))-($H$13+($B$15*(G21-$E$8)))+$B$13*($H$13+($B$15*(G21-$E$8))))+(WURZEL((POTENZ(((TAN(E21*PI()/180))/(TAN(($B$7+($B$14*(G21-$E$7)))*PI()/180))*($H$13+($B$15*(G21-$E$8)))+(TAN(E21*PI()/180))/(TAN(($B$7+($B$14*(G21-$E$7)))*PI()/180))*1/$B$16*($H$13+($B$15*(G21-$E$8)))-$B$13*1/$B$16*($H$13+($B$15*(G21-$E$8)))-($H$13+($B$15*(G21-$E$8)))+$B$13*($H$13+($B$15*(G21-$E$8)))),2))-4*((TAN(E21*PI()/180))/(TAN(($B$7+($B$14*(G21-$E$7)))*PI()/180))*1/$B$16*POTENZ(($H$13+($B$15*(G21-$E$8))),2))*((TAN(E21*PI()/180))/(TAN(($B$7+($B$14*(G21-$E$7)))*PI()/180))-1))))/(2*((TAN(E21*PI()/180))/(TAN(($B$7+($B$14*(G21-$E$7)))*PI()/180))*1/$B$16*POTENZ(($H$13+($B$15*(G21-$E$8))),2)))</f>
        <v>100.92261178624</v>
      </c>
      <c r="J21" s="120" t="n">
        <f aca="false">I21*20.9/100</f>
        <v>21.0928258633241</v>
      </c>
      <c r="K21" s="82" t="n">
        <f aca="false">($B$9-EXP(52.57-6690.9/(273.15+G21)-4.681*LN(273.15+G21)))*I21/100*0.2095</f>
        <v>209.833619312059</v>
      </c>
      <c r="L21" s="82" t="n">
        <f aca="false">K21/1.33322</f>
        <v>157.388592514408</v>
      </c>
      <c r="M21" s="119" t="n">
        <f aca="false">(($B$9-EXP(52.57-6690.9/(273.15+G21)-4.681*LN(273.15+G21)))/1013)*I21/100*0.2095*((49-1.335*G21+0.02759*POWER(G21,2)-0.0003235*POWER(G21,3)+0.000001614*POWER(G21,4))-($J$16*(5.516*10^-1-1.759*10^-2*G21+2.253*10^-4*POWER(G21,2)-2.654*10^-7*POWER(G21,3)+5.363*10^-8*POWER(G21,4))))*32/22.414</f>
        <v>7.88920575594179</v>
      </c>
      <c r="N21" s="119" t="n">
        <f aca="false">M21*31.25</f>
        <v>246.537679873181</v>
      </c>
      <c r="O21" s="94"/>
      <c r="P21" s="121" t="n">
        <f aca="false">Q45</f>
        <v>12.204</v>
      </c>
      <c r="Q21" s="122" t="n">
        <f aca="false">P21*(6)</f>
        <v>73.2239999999999</v>
      </c>
      <c r="R21" s="123" t="n">
        <f aca="false">((Q21/1000)*(P16*1000))</f>
        <v>1.903824</v>
      </c>
      <c r="S21" s="124" t="n">
        <f aca="false">R21/Q16</f>
        <v>41.6591684901531</v>
      </c>
      <c r="T21" s="125" t="n">
        <f aca="false">R21/R16</f>
        <v>84.4548741266495</v>
      </c>
    </row>
    <row collapsed="false" customFormat="false" customHeight="true" hidden="false" ht="12.75" outlineLevel="0" r="22">
      <c r="A22" s="118" t="n">
        <v>40402</v>
      </c>
      <c r="B22" s="0" t="s">
        <v>87</v>
      </c>
      <c r="C22" s="0" t="n">
        <v>0.203</v>
      </c>
      <c r="D22" s="0" t="n">
        <v>102.571</v>
      </c>
      <c r="E22" s="0" t="n">
        <v>28.32</v>
      </c>
      <c r="F22" s="0" t="n">
        <v>2870</v>
      </c>
      <c r="G22" s="0" t="n">
        <v>17.9</v>
      </c>
      <c r="I22" s="119" t="n">
        <f aca="false">(-((TAN(E22*PI()/180))/(TAN(($B$7+($B$14*(G22-$E$7)))*PI()/180))*($H$13+($B$15*(G22-$E$8)))+(TAN(E22*PI()/180))/(TAN(($B$7+($B$14*(G22-$E$7)))*PI()/180))*1/$B$16*($H$13+($B$15*(G22-$E$8)))-$B$13*1/$B$16*($H$13+($B$15*(G22-$E$8)))-($H$13+($B$15*(G22-$E$8)))+$B$13*($H$13+($B$15*(G22-$E$8))))+(WURZEL((POTENZ(((TAN(E22*PI()/180))/(TAN(($B$7+($B$14*(G22-$E$7)))*PI()/180))*($H$13+($B$15*(G22-$E$8)))+(TAN(E22*PI()/180))/(TAN(($B$7+($B$14*(G22-$E$7)))*PI()/180))*1/$B$16*($H$13+($B$15*(G22-$E$8)))-$B$13*1/$B$16*($H$13+($B$15*(G22-$E$8)))-($H$13+($B$15*(G22-$E$8)))+$B$13*($H$13+($B$15*(G22-$E$8)))),2))-4*((TAN(E22*PI()/180))/(TAN(($B$7+($B$14*(G22-$E$7)))*PI()/180))*1/$B$16*POTENZ(($H$13+($B$15*(G22-$E$8))),2))*((TAN(E22*PI()/180))/(TAN(($B$7+($B$14*(G22-$E$7)))*PI()/180))-1))))/(2*((TAN(E22*PI()/180))/(TAN(($B$7+($B$14*(G22-$E$7)))*PI()/180))*1/$B$16*POTENZ(($H$13+($B$15*(G22-$E$8))),2)))</f>
        <v>102.56952588654</v>
      </c>
      <c r="J22" s="120" t="n">
        <f aca="false">I22*20.9/100</f>
        <v>21.4370309102868</v>
      </c>
      <c r="K22" s="82" t="n">
        <f aca="false">($B$9-EXP(52.57-6690.9/(273.15+G22)-4.681*LN(273.15+G22)))*I22/100*0.2095</f>
        <v>213.257806818164</v>
      </c>
      <c r="L22" s="82" t="n">
        <f aca="false">K22/1.33322</f>
        <v>159.956951454497</v>
      </c>
      <c r="M22" s="119" t="n">
        <f aca="false">(($B$9-EXP(52.57-6690.9/(273.15+G22)-4.681*LN(273.15+G22)))/1013)*I22/100*0.2095*((49-1.335*G22+0.02759*POTENZ(G22,2)-0.0003235*POTENZ(G22,3)+0.000001614*POTENZ(G22,4))-($J$16*(5.516*10^-1-1.759*10^-2*G22+2.253*10^-4*POTENZ(G22,2)-2.654*10^-7*POTENZ(G22,3)+5.363*10^-8*POTENZ(G22,4))))*32/22.414</f>
        <v>8.01794642138501</v>
      </c>
      <c r="N22" s="119" t="n">
        <f aca="false">M22*31.25</f>
        <v>250.560825668281</v>
      </c>
      <c r="P22" s="126" t="s">
        <v>88</v>
      </c>
      <c r="Q22" s="126"/>
      <c r="R22" s="126"/>
      <c r="S22" s="126"/>
    </row>
    <row collapsed="false" customFormat="false" customHeight="false" hidden="false" ht="12.75" outlineLevel="0" r="23">
      <c r="A23" s="118" t="n">
        <v>40402</v>
      </c>
      <c r="B23" s="0" t="s">
        <v>89</v>
      </c>
      <c r="C23" s="0" t="n">
        <v>0.37</v>
      </c>
      <c r="D23" s="0" t="n">
        <v>101.652</v>
      </c>
      <c r="E23" s="0" t="n">
        <v>28.42</v>
      </c>
      <c r="F23" s="0" t="n">
        <v>2862</v>
      </c>
      <c r="G23" s="0" t="n">
        <v>17.9</v>
      </c>
      <c r="I23" s="119" t="n">
        <f aca="false">(-((TAN(E23*PI()/180))/(TAN(($B$7+($B$14*(G23-$E$7)))*PI()/180))*($H$13+($B$15*(G23-$E$8)))+(TAN(E23*PI()/180))/(TAN(($B$7+($B$14*(G23-$E$7)))*PI()/180))*1/$B$16*($H$13+($B$15*(G23-$E$8)))-$B$13*1/$B$16*($H$13+($B$15*(G23-$E$8)))-($H$13+($B$15*(G23-$E$8)))+$B$13*($H$13+($B$15*(G23-$E$8))))+(WURZEL((POTENZ(((TAN(E23*PI()/180))/(TAN(($B$7+($B$14*(G23-$E$7)))*PI()/180))*($H$13+($B$15*(G23-$E$8)))+(TAN(E23*PI()/180))/(TAN(($B$7+($B$14*(G23-$E$7)))*PI()/180))*1/$B$16*($H$13+($B$15*(G23-$E$8)))-$B$13*1/$B$16*($H$13+($B$15*(G23-$E$8)))-($H$13+($B$15*(G23-$E$8)))+$B$13*($H$13+($B$15*(G23-$E$8)))),2))-4*((TAN(E23*PI()/180))/(TAN(($B$7+($B$14*(G23-$E$7)))*PI()/180))*1/$B$16*POTENZ(($H$13+($B$15*(G23-$E$8))),2))*((TAN(E23*PI()/180))/(TAN(($B$7+($B$14*(G23-$E$7)))*PI()/180))-1))))/(2*((TAN(E23*PI()/180))/(TAN(($B$7+($B$14*(G23-$E$7)))*PI()/180))*1/$B$16*POTENZ(($H$13+($B$15*(G23-$E$8))),2)))</f>
        <v>101.650715664699</v>
      </c>
      <c r="J23" s="120" t="n">
        <f aca="false">I23*20.9/100</f>
        <v>21.244999573922</v>
      </c>
      <c r="K23" s="82" t="n">
        <f aca="false">($B$9-EXP(52.57-6690.9/(273.15+G23)-4.681*LN(273.15+G23)))*I23/100*0.2095</f>
        <v>211.347459167648</v>
      </c>
      <c r="L23" s="82" t="n">
        <f aca="false">K23/1.33322</f>
        <v>158.524068921594</v>
      </c>
      <c r="M23" s="119" t="n">
        <f aca="false">(($B$9-EXP(52.57-6690.9/(273.15+G23)-4.681*LN(273.15+G23)))/1013)*I23/100*0.2095*((49-1.335*G23+0.02759*POTENZ(G23,2)-0.0003235*POTENZ(G23,3)+0.000001614*POTENZ(G23,4))-($J$16*(5.516*10^-1-1.759*10^-2*G23+2.253*10^-4*POTENZ(G23,2)-2.654*10^-7*POTENZ(G23,3)+5.363*10^-8*POTENZ(G23,4))))*32/22.414</f>
        <v>7.94612225074107</v>
      </c>
      <c r="N23" s="119" t="n">
        <f aca="false">M23*31.25</f>
        <v>248.316320335659</v>
      </c>
      <c r="P23" s="58"/>
      <c r="Q23" s="58"/>
      <c r="R23" s="58"/>
    </row>
    <row collapsed="false" customFormat="false" customHeight="false" hidden="false" ht="12.75" outlineLevel="0" r="24">
      <c r="A24" s="118" t="n">
        <v>40402</v>
      </c>
      <c r="B24" s="0" t="s">
        <v>90</v>
      </c>
      <c r="C24" s="0" t="n">
        <v>0.537</v>
      </c>
      <c r="D24" s="0" t="n">
        <v>102.111</v>
      </c>
      <c r="E24" s="0" t="n">
        <v>28.37</v>
      </c>
      <c r="F24" s="0" t="n">
        <v>2860</v>
      </c>
      <c r="G24" s="0" t="n">
        <v>17.9</v>
      </c>
      <c r="I24" s="119" t="n">
        <f aca="false">(-((TAN(E24*PI()/180))/(TAN(($B$7+($B$14*(G24-$E$7)))*PI()/180))*($H$13+($B$15*(G24-$E$8)))+(TAN(E24*PI()/180))/(TAN(($B$7+($B$14*(G24-$E$7)))*PI()/180))*1/$B$16*($H$13+($B$15*(G24-$E$8)))-$B$13*1/$B$16*($H$13+($B$15*(G24-$E$8)))-($H$13+($B$15*(G24-$E$8)))+$B$13*($H$13+($B$15*(G24-$E$8))))+(WURZEL((POTENZ(((TAN(E24*PI()/180))/(TAN(($B$7+($B$14*(G24-$E$7)))*PI()/180))*($H$13+($B$15*(G24-$E$8)))+(TAN(E24*PI()/180))/(TAN(($B$7+($B$14*(G24-$E$7)))*PI()/180))*1/$B$16*($H$13+($B$15*(G24-$E$8)))-$B$13*1/$B$16*($H$13+($B$15*(G24-$E$8)))-($H$13+($B$15*(G24-$E$8)))+$B$13*($H$13+($B$15*(G24-$E$8)))),2))-4*((TAN(E24*PI()/180))/(TAN(($B$7+($B$14*(G24-$E$7)))*PI()/180))*1/$B$16*POTENZ(($H$13+($B$15*(G24-$E$8))),2))*((TAN(E24*PI()/180))/(TAN(($B$7+($B$14*(G24-$E$7)))*PI()/180))-1))))/(2*((TAN(E24*PI()/180))/(TAN(($B$7+($B$14*(G24-$E$7)))*PI()/180))*1/$B$16*POTENZ(($H$13+($B$15*(G24-$E$8))),2)))</f>
        <v>102.108907935762</v>
      </c>
      <c r="J24" s="120" t="n">
        <f aca="false">I24*20.9/100</f>
        <v>21.3407617585743</v>
      </c>
      <c r="K24" s="82" t="n">
        <f aca="false">($B$9-EXP(52.57-6690.9/(273.15+G24)-4.681*LN(273.15+G24)))*I24/100*0.2095</f>
        <v>212.300111312459</v>
      </c>
      <c r="L24" s="82" t="n">
        <f aca="false">K24/1.33322</f>
        <v>159.238618766939</v>
      </c>
      <c r="M24" s="119" t="n">
        <f aca="false">(($B$9-EXP(52.57-6690.9/(273.15+G24)-4.681*LN(273.15+G24)))/1013)*I24/100*0.2095*((49-1.335*G24+0.02759*POTENZ(G24,2)-0.0003235*POTENZ(G24,3)+0.000001614*POTENZ(G24,4))-($J$16*(5.516*10^-1-1.759*10^-2*G24+2.253*10^-4*POTENZ(G24,2)-2.654*10^-7*POTENZ(G24,3)+5.363*10^-8*POTENZ(G24,4))))*32/22.414</f>
        <v>7.98193952734762</v>
      </c>
      <c r="N24" s="119" t="n">
        <f aca="false">M24*31.25</f>
        <v>249.435610229613</v>
      </c>
      <c r="P24" s="58"/>
      <c r="Q24" s="58"/>
      <c r="R24" s="58"/>
    </row>
    <row collapsed="false" customFormat="false" customHeight="false" hidden="false" ht="12.75" outlineLevel="0" r="25">
      <c r="A25" s="118" t="n">
        <v>40402</v>
      </c>
      <c r="B25" s="0" t="s">
        <v>91</v>
      </c>
      <c r="C25" s="0" t="n">
        <v>0.704</v>
      </c>
      <c r="D25" s="0" t="n">
        <v>101.744</v>
      </c>
      <c r="E25" s="0" t="n">
        <v>28.41</v>
      </c>
      <c r="F25" s="0" t="n">
        <v>2868</v>
      </c>
      <c r="G25" s="0" t="n">
        <v>17.9</v>
      </c>
      <c r="I25" s="119" t="n">
        <f aca="false">(-((TAN(E25*PI()/180))/(TAN(($B$7+($B$14*(G25-$E$7)))*PI()/180))*($H$13+($B$15*(G25-$E$8)))+(TAN(E25*PI()/180))/(TAN(($B$7+($B$14*(G25-$E$7)))*PI()/180))*1/$B$16*($H$13+($B$15*(G25-$E$8)))-$B$13*1/$B$16*($H$13+($B$15*(G25-$E$8)))-($H$13+($B$15*(G25-$E$8)))+$B$13*($H$13+($B$15*(G25-$E$8))))+(WURZEL((POTENZ(((TAN(E25*PI()/180))/(TAN(($B$7+($B$14*(G25-$E$7)))*PI()/180))*($H$13+($B$15*(G25-$E$8)))+(TAN(E25*PI()/180))/(TAN(($B$7+($B$14*(G25-$E$7)))*PI()/180))*1/$B$16*($H$13+($B$15*(G25-$E$8)))-$B$13*1/$B$16*($H$13+($B$15*(G25-$E$8)))-($H$13+($B$15*(G25-$E$8)))+$B$13*($H$13+($B$15*(G25-$E$8)))),2))-4*((TAN(E25*PI()/180))/(TAN(($B$7+($B$14*(G25-$E$7)))*PI()/180))*1/$B$16*POTENZ(($H$13+($B$15*(G25-$E$8))),2))*((TAN(E25*PI()/180))/(TAN(($B$7+($B$14*(G25-$E$7)))*PI()/180))-1))))/(2*((TAN(E25*PI()/180))/(TAN(($B$7+($B$14*(G25-$E$7)))*PI()/180))*1/$B$16*POTENZ(($H$13+($B$15*(G25-$E$8))),2)))</f>
        <v>101.742160868501</v>
      </c>
      <c r="J25" s="120" t="n">
        <f aca="false">I25*20.9/100</f>
        <v>21.2641116215167</v>
      </c>
      <c r="K25" s="82" t="n">
        <f aca="false">($B$9-EXP(52.57-6690.9/(273.15+G25)-4.681*LN(273.15+G25)))*I25/100*0.2095</f>
        <v>211.537587799309</v>
      </c>
      <c r="L25" s="82" t="n">
        <f aca="false">K25/1.33322</f>
        <v>158.666677517071</v>
      </c>
      <c r="M25" s="119" t="n">
        <f aca="false">(($B$9-EXP(52.57-6690.9/(273.15+G25)-4.681*LN(273.15+G25)))/1013)*I25/100*0.2095*((49-1.335*G25+0.02759*POTENZ(G25,2)-0.0003235*POTENZ(G25,3)+0.000001614*POTENZ(G25,4))-($J$16*(5.516*10^-1-1.759*10^-2*G25+2.253*10^-4*POTENZ(G25,2)-2.654*10^-7*POTENZ(G25,3)+5.363*10^-8*POTENZ(G25,4))))*32/22.414</f>
        <v>7.95327059951467</v>
      </c>
      <c r="N25" s="119" t="n">
        <f aca="false">M25*31.25</f>
        <v>248.539706234834</v>
      </c>
      <c r="P25" s="58"/>
      <c r="Q25" s="58"/>
      <c r="R25" s="58"/>
    </row>
    <row collapsed="false" customFormat="false" customHeight="false" hidden="false" ht="12.75" outlineLevel="0" r="26">
      <c r="A26" s="118" t="n">
        <v>40402</v>
      </c>
      <c r="B26" s="0" t="s">
        <v>92</v>
      </c>
      <c r="C26" s="0" t="n">
        <v>0.871</v>
      </c>
      <c r="D26" s="0" t="n">
        <v>103.034</v>
      </c>
      <c r="E26" s="0" t="n">
        <v>28.27</v>
      </c>
      <c r="F26" s="0" t="n">
        <v>2854</v>
      </c>
      <c r="G26" s="0" t="n">
        <v>17.9</v>
      </c>
      <c r="I26" s="119" t="n">
        <f aca="false">(-((TAN(E26*PI()/180))/(TAN(($B$7+($B$14*(G26-$E$7)))*PI()/180))*($H$13+($B$15*(G26-$E$8)))+(TAN(E26*PI()/180))/(TAN(($B$7+($B$14*(G26-$E$7)))*PI()/180))*1/$B$16*($H$13+($B$15*(G26-$E$8)))-$B$13*1/$B$16*($H$13+($B$15*(G26-$E$8)))-($H$13+($B$15*(G26-$E$8)))+$B$13*($H$13+($B$15*(G26-$E$8))))+(WURZEL((POTENZ(((TAN(E26*PI()/180))/(TAN(($B$7+($B$14*(G26-$E$7)))*PI()/180))*($H$13+($B$15*(G26-$E$8)))+(TAN(E26*PI()/180))/(TAN(($B$7+($B$14*(G26-$E$7)))*PI()/180))*1/$B$16*($H$13+($B$15*(G26-$E$8)))-$B$13*1/$B$16*($H$13+($B$15*(G26-$E$8)))-($H$13+($B$15*(G26-$E$8)))+$B$13*($H$13+($B$15*(G26-$E$8)))),2))-4*((TAN(E26*PI()/180))/(TAN(($B$7+($B$14*(G26-$E$7)))*PI()/180))*1/$B$16*POTENZ(($H$13+($B$15*(G26-$E$8))),2))*((TAN(E26*PI()/180))/(TAN(($B$7+($B$14*(G26-$E$7)))*PI()/180))-1))))/(2*((TAN(E26*PI()/180))/(TAN(($B$7+($B$14*(G26-$E$7)))*PI()/180))*1/$B$16*POTENZ(($H$13+($B$15*(G26-$E$8))),2)))</f>
        <v>103.032586359098</v>
      </c>
      <c r="J26" s="120" t="n">
        <f aca="false">I26*20.9/100</f>
        <v>21.5338105490514</v>
      </c>
      <c r="K26" s="82" t="n">
        <f aca="false">($B$9-EXP(52.57-6690.9/(273.15+G26)-4.681*LN(273.15+G26)))*I26/100*0.2095</f>
        <v>214.220580702009</v>
      </c>
      <c r="L26" s="82" t="n">
        <f aca="false">K26/1.33322</f>
        <v>160.679093249433</v>
      </c>
      <c r="M26" s="119" t="n">
        <f aca="false">(($B$9-EXP(52.57-6690.9/(273.15+G26)-4.681*LN(273.15+G26)))/1013)*I26/100*0.2095*((49-1.335*G26+0.02759*POTENZ(G26,2)-0.0003235*POTENZ(G26,3)+0.000001614*POTENZ(G26,4))-($J$16*(5.516*10^-1-1.759*10^-2*G26+2.253*10^-4*POTENZ(G26,2)-2.654*10^-7*POTENZ(G26,3)+5.363*10^-8*POTENZ(G26,4))))*32/22.414</f>
        <v>8.0541442494118</v>
      </c>
      <c r="N26" s="119" t="n">
        <f aca="false">M26*31.25</f>
        <v>251.692007794119</v>
      </c>
      <c r="P26" s="58"/>
      <c r="Q26" s="58"/>
      <c r="R26" s="58"/>
    </row>
    <row collapsed="false" customFormat="false" customHeight="false" hidden="false" ht="12.75" outlineLevel="0" r="27">
      <c r="A27" s="118" t="n">
        <v>40402</v>
      </c>
      <c r="B27" s="0" t="s">
        <v>93</v>
      </c>
      <c r="C27" s="0" t="n">
        <v>1.038</v>
      </c>
      <c r="D27" s="0" t="n">
        <v>103.127</v>
      </c>
      <c r="E27" s="0" t="n">
        <v>28.26</v>
      </c>
      <c r="F27" s="0" t="n">
        <v>2865</v>
      </c>
      <c r="G27" s="0" t="n">
        <v>17.9</v>
      </c>
      <c r="I27" s="119" t="n">
        <f aca="false">(-((TAN(E27*PI()/180))/(TAN(($B$7+($B$14*(G27-$E$7)))*PI()/180))*($H$13+($B$15*(G27-$E$8)))+(TAN(E27*PI()/180))/(TAN(($B$7+($B$14*(G27-$E$7)))*PI()/180))*1/$B$16*($H$13+($B$15*(G27-$E$8)))-$B$13*1/$B$16*($H$13+($B$15*(G27-$E$8)))-($H$13+($B$15*(G27-$E$8)))+$B$13*($H$13+($B$15*(G27-$E$8))))+(WURZEL((POTENZ(((TAN(E27*PI()/180))/(TAN(($B$7+($B$14*(G27-$E$7)))*PI()/180))*($H$13+($B$15*(G27-$E$8)))+(TAN(E27*PI()/180))/(TAN(($B$7+($B$14*(G27-$E$7)))*PI()/180))*1/$B$16*($H$13+($B$15*(G27-$E$8)))-$B$13*1/$B$16*($H$13+($B$15*(G27-$E$8)))-($H$13+($B$15*(G27-$E$8)))+$B$13*($H$13+($B$15*(G27-$E$8)))),2))-4*((TAN(E27*PI()/180))/(TAN(($B$7+($B$14*(G27-$E$7)))*PI()/180))*1/$B$16*POTENZ(($H$13+($B$15*(G27-$E$8))),2))*((TAN(E27*PI()/180))/(TAN(($B$7+($B$14*(G27-$E$7)))*PI()/180))-1))))/(2*((TAN(E27*PI()/180))/(TAN(($B$7+($B$14*(G27-$E$7)))*PI()/180))*1/$B$16*POTENZ(($H$13+($B$15*(G27-$E$8))),2)))</f>
        <v>103.125493047701</v>
      </c>
      <c r="J27" s="120" t="n">
        <f aca="false">I27*20.9/100</f>
        <v>21.5532280469695</v>
      </c>
      <c r="K27" s="82" t="n">
        <f aca="false">($B$9-EXP(52.57-6690.9/(273.15+G27)-4.681*LN(273.15+G27)))*I27/100*0.2095</f>
        <v>214.413747985167</v>
      </c>
      <c r="L27" s="82" t="n">
        <f aca="false">K27/1.33322</f>
        <v>160.823981027262</v>
      </c>
      <c r="M27" s="119" t="n">
        <f aca="false">(($B$9-EXP(52.57-6690.9/(273.15+G27)-4.681*LN(273.15+G27)))/1013)*I27/100*0.2095*((49-1.335*G27+0.02759*POTENZ(G27,2)-0.0003235*POTENZ(G27,3)+0.000001614*POTENZ(G27,4))-($J$16*(5.516*10^-1-1.759*10^-2*G27+2.253*10^-4*POTENZ(G27,2)-2.654*10^-7*POTENZ(G27,3)+5.363*10^-8*POTENZ(G27,4))))*32/22.414</f>
        <v>8.06140684368599</v>
      </c>
      <c r="N27" s="119" t="n">
        <f aca="false">M27*31.25</f>
        <v>251.918963865187</v>
      </c>
      <c r="P27" s="58"/>
      <c r="Q27" s="58"/>
      <c r="R27" s="58"/>
    </row>
    <row collapsed="false" customFormat="false" customHeight="false" hidden="false" ht="12.75" outlineLevel="0" r="28">
      <c r="A28" s="118" t="n">
        <v>40402</v>
      </c>
      <c r="B28" s="0" t="s">
        <v>94</v>
      </c>
      <c r="C28" s="0" t="n">
        <v>1.205</v>
      </c>
      <c r="D28" s="0" t="n">
        <v>103.22</v>
      </c>
      <c r="E28" s="0" t="n">
        <v>28.25</v>
      </c>
      <c r="F28" s="0" t="n">
        <v>2856</v>
      </c>
      <c r="G28" s="0" t="n">
        <v>17.9</v>
      </c>
      <c r="I28" s="119" t="n">
        <f aca="false">(-((TAN(E28*PI()/180))/(TAN(($B$7+($B$14*(G28-$E$7)))*PI()/180))*($H$13+($B$15*(G28-$E$8)))+(TAN(E28*PI()/180))/(TAN(($B$7+($B$14*(G28-$E$7)))*PI()/180))*1/$B$16*($H$13+($B$15*(G28-$E$8)))-$B$13*1/$B$16*($H$13+($B$15*(G28-$E$8)))-($H$13+($B$15*(G28-$E$8)))+$B$13*($H$13+($B$15*(G28-$E$8))))+(WURZEL((POTENZ(((TAN(E28*PI()/180))/(TAN(($B$7+($B$14*(G28-$E$7)))*PI()/180))*($H$13+($B$15*(G28-$E$8)))+(TAN(E28*PI()/180))/(TAN(($B$7+($B$14*(G28-$E$7)))*PI()/180))*1/$B$16*($H$13+($B$15*(G28-$E$8)))-$B$13*1/$B$16*($H$13+($B$15*(G28-$E$8)))-($H$13+($B$15*(G28-$E$8)))+$B$13*($H$13+($B$15*(G28-$E$8)))),2))-4*((TAN(E28*PI()/180))/(TAN(($B$7+($B$14*(G28-$E$7)))*PI()/180))*1/$B$16*POTENZ(($H$13+($B$15*(G28-$E$8))),2))*((TAN(E28*PI()/180))/(TAN(($B$7+($B$14*(G28-$E$7)))*PI()/180))-1))))/(2*((TAN(E28*PI()/180))/(TAN(($B$7+($B$14*(G28-$E$7)))*PI()/180))*1/$B$16*POTENZ(($H$13+($B$15*(G28-$E$8))),2)))</f>
        <v>103.218498252209</v>
      </c>
      <c r="J28" s="120" t="n">
        <f aca="false">I28*20.9/100</f>
        <v>21.5726661347117</v>
      </c>
      <c r="K28" s="82" t="n">
        <f aca="false">($B$9-EXP(52.57-6690.9/(273.15+G28)-4.681*LN(273.15+G28)))*I28/100*0.2095</f>
        <v>214.60712009803</v>
      </c>
      <c r="L28" s="82" t="n">
        <f aca="false">K28/1.33322</f>
        <v>160.96902244043</v>
      </c>
      <c r="M28" s="119" t="n">
        <f aca="false">(($B$9-EXP(52.57-6690.9/(273.15+G28)-4.681*LN(273.15+G28)))/1013)*I28/100*0.2095*((49-1.335*G28+0.02759*POTENZ(G28,2)-0.0003235*POTENZ(G28,3)+0.000001614*POTENZ(G28,4))-($J$16*(5.516*10^-1-1.759*10^-2*G28+2.253*10^-4*POTENZ(G28,2)-2.654*10^-7*POTENZ(G28,3)+5.363*10^-8*POTENZ(G28,4))))*32/22.414</f>
        <v>8.06867713903162</v>
      </c>
      <c r="N28" s="119" t="n">
        <f aca="false">M28*31.25</f>
        <v>252.146160594738</v>
      </c>
      <c r="P28" s="58"/>
      <c r="Q28" s="58"/>
      <c r="R28" s="58"/>
    </row>
    <row collapsed="false" customFormat="false" customHeight="false" hidden="false" ht="12.75" outlineLevel="0" r="29">
      <c r="A29" s="118" t="n">
        <v>40402</v>
      </c>
      <c r="B29" s="0" t="s">
        <v>95</v>
      </c>
      <c r="C29" s="0" t="n">
        <v>1.372</v>
      </c>
      <c r="D29" s="0" t="n">
        <v>103.313</v>
      </c>
      <c r="E29" s="0" t="n">
        <v>28.24</v>
      </c>
      <c r="F29" s="0" t="n">
        <v>2865</v>
      </c>
      <c r="G29" s="0" t="n">
        <v>17.9</v>
      </c>
      <c r="I29" s="119" t="n">
        <f aca="false">(-((TAN(E29*PI()/180))/(TAN(($B$7+($B$14*(G29-$E$7)))*PI()/180))*($H$13+($B$15*(G29-$E$8)))+(TAN(E29*PI()/180))/(TAN(($B$7+($B$14*(G29-$E$7)))*PI()/180))*1/$B$16*($H$13+($B$15*(G29-$E$8)))-$B$13*1/$B$16*($H$13+($B$15*(G29-$E$8)))-($H$13+($B$15*(G29-$E$8)))+$B$13*($H$13+($B$15*(G29-$E$8))))+(WURZEL((POTENZ(((TAN(E29*PI()/180))/(TAN(($B$7+($B$14*(G29-$E$7)))*PI()/180))*($H$13+($B$15*(G29-$E$8)))+(TAN(E29*PI()/180))/(TAN(($B$7+($B$14*(G29-$E$7)))*PI()/180))*1/$B$16*($H$13+($B$15*(G29-$E$8)))-$B$13*1/$B$16*($H$13+($B$15*(G29-$E$8)))-($H$13+($B$15*(G29-$E$8)))+$B$13*($H$13+($B$15*(G29-$E$8)))),2))-4*((TAN(E29*PI()/180))/(TAN(($B$7+($B$14*(G29-$E$7)))*PI()/180))*1/$B$16*POTENZ(($H$13+($B$15*(G29-$E$8))),2))*((TAN(E29*PI()/180))/(TAN(($B$7+($B$14*(G29-$E$7)))*PI()/180))-1))))/(2*((TAN(E29*PI()/180))/(TAN(($B$7+($B$14*(G29-$E$7)))*PI()/180))*1/$B$16*POTENZ(($H$13+($B$15*(G29-$E$8))),2)))</f>
        <v>103.311602109285</v>
      </c>
      <c r="J29" s="120" t="n">
        <f aca="false">I29*20.9/100</f>
        <v>21.5921248408405</v>
      </c>
      <c r="K29" s="82" t="n">
        <f aca="false">($B$9-EXP(52.57-6690.9/(273.15+G29)-4.681*LN(273.15+G29)))*I29/100*0.2095</f>
        <v>214.800697324742</v>
      </c>
      <c r="L29" s="82" t="n">
        <f aca="false">K29/1.33322</f>
        <v>161.114217702061</v>
      </c>
      <c r="M29" s="119" t="n">
        <f aca="false">(($B$9-EXP(52.57-6690.9/(273.15+G29)-4.681*LN(273.15+G29)))/1013)*I29/100*0.2095*((49-1.335*G29+0.02759*POTENZ(G29,2)-0.0003235*POTENZ(G29,3)+0.000001614*POTENZ(G29,4))-($J$16*(5.516*10^-1-1.759*10^-2*G29+2.253*10^-4*POTENZ(G29,2)-2.654*10^-7*POTENZ(G29,3)+5.363*10^-8*POTENZ(G29,4))))*32/22.414</f>
        <v>8.07595514613171</v>
      </c>
      <c r="N29" s="119" t="n">
        <f aca="false">M29*31.25</f>
        <v>252.373598316616</v>
      </c>
      <c r="P29" s="58"/>
      <c r="Q29" s="58"/>
      <c r="R29" s="58"/>
    </row>
    <row collapsed="false" customFormat="false" customHeight="false" hidden="false" ht="12.75" outlineLevel="0" r="30">
      <c r="A30" s="118" t="n">
        <v>40402</v>
      </c>
      <c r="B30" s="0" t="s">
        <v>96</v>
      </c>
      <c r="C30" s="0" t="n">
        <v>1.539</v>
      </c>
      <c r="D30" s="0" t="n">
        <v>102.849</v>
      </c>
      <c r="E30" s="0" t="n">
        <v>28.29</v>
      </c>
      <c r="F30" s="0" t="n">
        <v>2858</v>
      </c>
      <c r="G30" s="0" t="n">
        <v>17.9</v>
      </c>
      <c r="I30" s="119" t="n">
        <f aca="false">(-((TAN(E30*PI()/180))/(TAN(($B$7+($B$14*(G30-$E$7)))*PI()/180))*($H$13+($B$15*(G30-$E$8)))+(TAN(E30*PI()/180))/(TAN(($B$7+($B$14*(G30-$E$7)))*PI()/180))*1/$B$16*($H$13+($B$15*(G30-$E$8)))-$B$13*1/$B$16*($H$13+($B$15*(G30-$E$8)))-($H$13+($B$15*(G30-$E$8)))+$B$13*($H$13+($B$15*(G30-$E$8))))+(WURZEL((POTENZ(((TAN(E30*PI()/180))/(TAN(($B$7+($B$14*(G30-$E$7)))*PI()/180))*($H$13+($B$15*(G30-$E$8)))+(TAN(E30*PI()/180))/(TAN(($B$7+($B$14*(G30-$E$7)))*PI()/180))*1/$B$16*($H$13+($B$15*(G30-$E$8)))-$B$13*1/$B$16*($H$13+($B$15*(G30-$E$8)))-($H$13+($B$15*(G30-$E$8)))+$B$13*($H$13+($B$15*(G30-$E$8)))),2))-4*((TAN(E30*PI()/180))/(TAN(($B$7+($B$14*(G30-$E$7)))*PI()/180))*1/$B$16*POTENZ(($H$13+($B$15*(G30-$E$8))),2))*((TAN(E30*PI()/180))/(TAN(($B$7+($B$14*(G30-$E$7)))*PI()/180))-1))))/(2*((TAN(E30*PI()/180))/(TAN(($B$7+($B$14*(G30-$E$7)))*PI()/180))*1/$B$16*POTENZ(($H$13+($B$15*(G30-$E$8))),2)))</f>
        <v>102.847067984033</v>
      </c>
      <c r="J30" s="120" t="n">
        <f aca="false">I30*20.9/100</f>
        <v>21.495037208663</v>
      </c>
      <c r="K30" s="82" t="n">
        <f aca="false">($B$9-EXP(52.57-6690.9/(273.15+G30)-4.681*LN(273.15+G30)))*I30/100*0.2095</f>
        <v>213.834859490482</v>
      </c>
      <c r="L30" s="82" t="n">
        <f aca="false">K30/1.33322</f>
        <v>160.389777748971</v>
      </c>
      <c r="M30" s="119" t="n">
        <f aca="false">(($B$9-EXP(52.57-6690.9/(273.15+G30)-4.681*LN(273.15+G30)))/1013)*I30/100*0.2095*((49-1.335*G30+0.02759*POTENZ(G30,2)-0.0003235*POTENZ(G30,3)+0.000001614*POTENZ(G30,4))-($J$16*(5.516*10^-1-1.759*10^-2*G30+2.253*10^-4*POTENZ(G30,2)-2.654*10^-7*POTENZ(G30,3)+5.363*10^-8*POTENZ(G30,4))))*32/22.414</f>
        <v>8.03964212142992</v>
      </c>
      <c r="N30" s="119" t="n">
        <f aca="false">M30*31.25</f>
        <v>251.238816294685</v>
      </c>
      <c r="P30" s="58"/>
      <c r="Q30" s="58"/>
      <c r="R30" s="58"/>
    </row>
    <row collapsed="false" customFormat="false" customHeight="false" hidden="false" ht="12.75" outlineLevel="0" r="31">
      <c r="A31" s="118" t="n">
        <v>40402</v>
      </c>
      <c r="B31" s="0" t="s">
        <v>97</v>
      </c>
      <c r="C31" s="0" t="n">
        <v>1.706</v>
      </c>
      <c r="D31" s="0" t="n">
        <v>101.927</v>
      </c>
      <c r="E31" s="0" t="n">
        <v>28.39</v>
      </c>
      <c r="F31" s="0" t="n">
        <v>2855</v>
      </c>
      <c r="G31" s="0" t="n">
        <v>17.9</v>
      </c>
      <c r="I31" s="119" t="n">
        <f aca="false">(-((TAN(E31*PI()/180))/(TAN(($B$7+($B$14*(G31-$E$7)))*PI()/180))*($H$13+($B$15*(G31-$E$8)))+(TAN(E31*PI()/180))/(TAN(($B$7+($B$14*(G31-$E$7)))*PI()/180))*1/$B$16*($H$13+($B$15*(G31-$E$8)))-$B$13*1/$B$16*($H$13+($B$15*(G31-$E$8)))-($H$13+($B$15*(G31-$E$8)))+$B$13*($H$13+($B$15*(G31-$E$8))))+(WURZEL((POTENZ(((TAN(E31*PI()/180))/(TAN(($B$7+($B$14*(G31-$E$7)))*PI()/180))*($H$13+($B$15*(G31-$E$8)))+(TAN(E31*PI()/180))/(TAN(($B$7+($B$14*(G31-$E$7)))*PI()/180))*1/$B$16*($H$13+($B$15*(G31-$E$8)))-$B$13*1/$B$16*($H$13+($B$15*(G31-$E$8)))-($H$13+($B$15*(G31-$E$8)))+$B$13*($H$13+($B$15*(G31-$E$8)))),2))-4*((TAN(E31*PI()/180))/(TAN(($B$7+($B$14*(G31-$E$7)))*PI()/180))*1/$B$16*POTENZ(($H$13+($B$15*(G31-$E$8))),2))*((TAN(E31*PI()/180))/(TAN(($B$7+($B$14*(G31-$E$7)))*PI()/180))-1))))/(2*((TAN(E31*PI()/180))/(TAN(($B$7+($B$14*(G31-$E$7)))*PI()/180))*1/$B$16*POTENZ(($H$13+($B$15*(G31-$E$8))),2)))</f>
        <v>101.925340884471</v>
      </c>
      <c r="J31" s="120" t="n">
        <f aca="false">I31*20.9/100</f>
        <v>21.3023962448545</v>
      </c>
      <c r="K31" s="82" t="n">
        <f aca="false">($B$9-EXP(52.57-6690.9/(273.15+G31)-4.681*LN(273.15+G31)))*I31/100*0.2095</f>
        <v>211.918447202929</v>
      </c>
      <c r="L31" s="82" t="n">
        <f aca="false">K31/1.33322</f>
        <v>158.952346351637</v>
      </c>
      <c r="M31" s="119" t="n">
        <f aca="false">(($B$9-EXP(52.57-6690.9/(273.15+G31)-4.681*LN(273.15+G31)))/1013)*I31/100*0.2095*((49-1.335*G31+0.02759*POTENZ(G31,2)-0.0003235*POTENZ(G31,3)+0.000001614*POTENZ(G31,4))-($J$16*(5.516*10^-1-1.759*10^-2*G31+2.253*10^-4*POTENZ(G31,2)-2.654*10^-7*POTENZ(G31,3)+5.363*10^-8*POTENZ(G31,4))))*32/22.414</f>
        <v>7.96758993599229</v>
      </c>
      <c r="N31" s="119" t="n">
        <f aca="false">M31*31.25</f>
        <v>248.987185499759</v>
      </c>
      <c r="P31" s="58"/>
      <c r="Q31" s="58"/>
      <c r="R31" s="58"/>
    </row>
    <row collapsed="false" customFormat="false" customHeight="false" hidden="false" ht="12.75" outlineLevel="0" r="32">
      <c r="A32" s="118" t="n">
        <v>40402</v>
      </c>
      <c r="B32" s="0" t="s">
        <v>98</v>
      </c>
      <c r="C32" s="0" t="n">
        <v>1.873</v>
      </c>
      <c r="D32" s="0" t="n">
        <v>102.571</v>
      </c>
      <c r="E32" s="0" t="n">
        <v>28.32</v>
      </c>
      <c r="F32" s="0" t="n">
        <v>2867</v>
      </c>
      <c r="G32" s="0" t="n">
        <v>17.9</v>
      </c>
      <c r="I32" s="119" t="n">
        <f aca="false">(-((TAN(E32*PI()/180))/(TAN(($B$7+($B$14*(G32-$E$7)))*PI()/180))*($H$13+($B$15*(G32-$E$8)))+(TAN(E32*PI()/180))/(TAN(($B$7+($B$14*(G32-$E$7)))*PI()/180))*1/$B$16*($H$13+($B$15*(G32-$E$8)))-$B$13*1/$B$16*($H$13+($B$15*(G32-$E$8)))-($H$13+($B$15*(G32-$E$8)))+$B$13*($H$13+($B$15*(G32-$E$8))))+(WURZEL((POTENZ(((TAN(E32*PI()/180))/(TAN(($B$7+($B$14*(G32-$E$7)))*PI()/180))*($H$13+($B$15*(G32-$E$8)))+(TAN(E32*PI()/180))/(TAN(($B$7+($B$14*(G32-$E$7)))*PI()/180))*1/$B$16*($H$13+($B$15*(G32-$E$8)))-$B$13*1/$B$16*($H$13+($B$15*(G32-$E$8)))-($H$13+($B$15*(G32-$E$8)))+$B$13*($H$13+($B$15*(G32-$E$8)))),2))-4*((TAN(E32*PI()/180))/(TAN(($B$7+($B$14*(G32-$E$7)))*PI()/180))*1/$B$16*POTENZ(($H$13+($B$15*(G32-$E$8))),2))*((TAN(E32*PI()/180))/(TAN(($B$7+($B$14*(G32-$E$7)))*PI()/180))-1))))/(2*((TAN(E32*PI()/180))/(TAN(($B$7+($B$14*(G32-$E$7)))*PI()/180))*1/$B$16*POTENZ(($H$13+($B$15*(G32-$E$8))),2)))</f>
        <v>102.56952588654</v>
      </c>
      <c r="J32" s="120" t="n">
        <f aca="false">I32*20.9/100</f>
        <v>21.4370309102868</v>
      </c>
      <c r="K32" s="82" t="n">
        <f aca="false">($B$9-EXP(52.57-6690.9/(273.15+G32)-4.681*LN(273.15+G32)))*I32/100*0.2095</f>
        <v>213.257806818164</v>
      </c>
      <c r="L32" s="82" t="n">
        <f aca="false">K32/1.33322</f>
        <v>159.956951454497</v>
      </c>
      <c r="M32" s="119" t="n">
        <f aca="false">(($B$9-EXP(52.57-6690.9/(273.15+G32)-4.681*LN(273.15+G32)))/1013)*I32/100*0.2095*((49-1.335*G32+0.02759*POTENZ(G32,2)-0.0003235*POTENZ(G32,3)+0.000001614*POTENZ(G32,4))-($J$16*(5.516*10^-1-1.759*10^-2*G32+2.253*10^-4*POTENZ(G32,2)-2.654*10^-7*POTENZ(G32,3)+5.363*10^-8*POTENZ(G32,4))))*32/22.414</f>
        <v>8.01794642138501</v>
      </c>
      <c r="N32" s="119" t="n">
        <f aca="false">M32*31.25</f>
        <v>250.560825668281</v>
      </c>
      <c r="P32" s="58"/>
      <c r="Q32" s="58"/>
      <c r="R32" s="58"/>
    </row>
    <row collapsed="false" customFormat="false" customHeight="false" hidden="false" ht="12.75" outlineLevel="0" r="33">
      <c r="A33" s="118" t="n">
        <v>40402</v>
      </c>
      <c r="B33" s="0" t="s">
        <v>99</v>
      </c>
      <c r="C33" s="0" t="n">
        <v>2.039</v>
      </c>
      <c r="D33" s="0" t="n">
        <v>103.593</v>
      </c>
      <c r="E33" s="0" t="n">
        <v>28.21</v>
      </c>
      <c r="F33" s="0" t="n">
        <v>2856</v>
      </c>
      <c r="G33" s="0" t="n">
        <v>17.9</v>
      </c>
      <c r="I33" s="119" t="n">
        <f aca="false">(-((TAN(E33*PI()/180))/(TAN(($B$7+($B$14*(G33-$E$7)))*PI()/180))*($H$13+($B$15*(G33-$E$8)))+(TAN(E33*PI()/180))/(TAN(($B$7+($B$14*(G33-$E$7)))*PI()/180))*1/$B$16*($H$13+($B$15*(G33-$E$8)))-$B$13*1/$B$16*($H$13+($B$15*(G33-$E$8)))-($H$13+($B$15*(G33-$E$8)))+$B$13*($H$13+($B$15*(G33-$E$8))))+(WURZEL((POTENZ(((TAN(E33*PI()/180))/(TAN(($B$7+($B$14*(G33-$E$7)))*PI()/180))*($H$13+($B$15*(G33-$E$8)))+(TAN(E33*PI()/180))/(TAN(($B$7+($B$14*(G33-$E$7)))*PI()/180))*1/$B$16*($H$13+($B$15*(G33-$E$8)))-$B$13*1/$B$16*($H$13+($B$15*(G33-$E$8)))-($H$13+($B$15*(G33-$E$8)))+$B$13*($H$13+($B$15*(G33-$E$8)))),2))-4*((TAN(E33*PI()/180))/(TAN(($B$7+($B$14*(G33-$E$7)))*PI()/180))*1/$B$16*POTENZ(($H$13+($B$15*(G33-$E$8))),2))*((TAN(E33*PI()/180))/(TAN(($B$7+($B$14*(G33-$E$7)))*PI()/180))-1))))/(2*((TAN(E33*PI()/180))/(TAN(($B$7+($B$14*(G33-$E$7)))*PI()/180))*1/$B$16*POTENZ(($H$13+($B$15*(G33-$E$8))),2)))</f>
        <v>103.591506965778</v>
      </c>
      <c r="J33" s="120" t="n">
        <f aca="false">I33*20.9/100</f>
        <v>21.6506249558475</v>
      </c>
      <c r="K33" s="82" t="n">
        <f aca="false">($B$9-EXP(52.57-6690.9/(273.15+G33)-4.681*LN(273.15+G33)))*I33/100*0.2095</f>
        <v>215.382662536119</v>
      </c>
      <c r="L33" s="82" t="n">
        <f aca="false">K33/1.33322</f>
        <v>161.55072871403</v>
      </c>
      <c r="M33" s="119" t="n">
        <f aca="false">(($B$9-EXP(52.57-6690.9/(273.15+G33)-4.681*LN(273.15+G33)))/1013)*I33/100*0.2095*((49-1.335*G33+0.02759*POTENZ(G33,2)-0.0003235*POTENZ(G33,3)+0.000001614*POTENZ(G33,4))-($J$16*(5.516*10^-1-1.759*10^-2*G33+2.253*10^-4*POTENZ(G33,2)-2.654*10^-7*POTENZ(G33,3)+5.363*10^-8*POTENZ(G33,4))))*32/22.414</f>
        <v>8.0978355450421</v>
      </c>
      <c r="N33" s="119" t="n">
        <f aca="false">M33*31.25</f>
        <v>253.057360782566</v>
      </c>
      <c r="P33" s="58"/>
      <c r="Q33" s="58"/>
      <c r="R33" s="58"/>
    </row>
    <row collapsed="false" customFormat="false" customHeight="false" hidden="false" ht="12.75" outlineLevel="0" r="34">
      <c r="A34" s="118" t="n">
        <v>40402</v>
      </c>
      <c r="B34" s="0" t="s">
        <v>100</v>
      </c>
      <c r="C34" s="0" t="n">
        <v>2.206</v>
      </c>
      <c r="D34" s="0" t="n">
        <v>102.387</v>
      </c>
      <c r="E34" s="0" t="n">
        <v>28.34</v>
      </c>
      <c r="F34" s="0" t="n">
        <v>2863</v>
      </c>
      <c r="G34" s="0" t="n">
        <v>17.9</v>
      </c>
      <c r="I34" s="119" t="n">
        <f aca="false">(-((TAN(E34*PI()/180))/(TAN(($B$7+($B$14*(G34-$E$7)))*PI()/180))*($H$13+($B$15*(G34-$E$8)))+(TAN(E34*PI()/180))/(TAN(($B$7+($B$14*(G34-$E$7)))*PI()/180))*1/$B$16*($H$13+($B$15*(G34-$E$8)))-$B$13*1/$B$16*($H$13+($B$15*(G34-$E$8)))-($H$13+($B$15*(G34-$E$8)))+$B$13*($H$13+($B$15*(G34-$E$8))))+(WURZEL((POTENZ(((TAN(E34*PI()/180))/(TAN(($B$7+($B$14*(G34-$E$7)))*PI()/180))*($H$13+($B$15*(G34-$E$8)))+(TAN(E34*PI()/180))/(TAN(($B$7+($B$14*(G34-$E$7)))*PI()/180))*1/$B$16*($H$13+($B$15*(G34-$E$8)))-$B$13*1/$B$16*($H$13+($B$15*(G34-$E$8)))-($H$13+($B$15*(G34-$E$8)))+$B$13*($H$13+($B$15*(G34-$E$8)))),2))-4*((TAN(E34*PI()/180))/(TAN(($B$7+($B$14*(G34-$E$7)))*PI()/180))*1/$B$16*POTENZ(($H$13+($B$15*(G34-$E$8))),2))*((TAN(E34*PI()/180))/(TAN(($B$7+($B$14*(G34-$E$7)))*PI()/180))-1))))/(2*((TAN(E34*PI()/180))/(TAN(($B$7+($B$14*(G34-$E$7)))*PI()/180))*1/$B$16*POTENZ(($H$13+($B$15*(G34-$E$8))),2)))</f>
        <v>102.384986549746</v>
      </c>
      <c r="J34" s="120" t="n">
        <f aca="false">I34*20.9/100</f>
        <v>21.3984621888969</v>
      </c>
      <c r="K34" s="82" t="n">
        <f aca="false">($B$9-EXP(52.57-6690.9/(273.15+G34)-4.681*LN(273.15+G34)))*I34/100*0.2095</f>
        <v>212.874121177657</v>
      </c>
      <c r="L34" s="82" t="n">
        <f aca="false">K34/1.33322</f>
        <v>159.669162762078</v>
      </c>
      <c r="M34" s="119" t="n">
        <f aca="false">(($B$9-EXP(52.57-6690.9/(273.15+G34)-4.681*LN(273.15+G34)))/1013)*I34/100*0.2095*((49-1.335*G34+0.02759*POTENZ(G34,2)-0.0003235*POTENZ(G34,3)+0.000001614*POTENZ(G34,4))-($J$16*(5.516*10^-1-1.759*10^-2*G34+2.253*10^-4*POTENZ(G34,2)-2.654*10^-7*POTENZ(G34,3)+5.363*10^-8*POTENZ(G34,4))))*32/22.414</f>
        <v>8.00352082565119</v>
      </c>
      <c r="N34" s="119" t="n">
        <f aca="false">M34*31.25</f>
        <v>250.1100258016</v>
      </c>
      <c r="P34" s="58"/>
      <c r="Q34" s="58"/>
      <c r="R34" s="58"/>
    </row>
    <row collapsed="false" customFormat="false" customHeight="false" hidden="false" ht="12.75" outlineLevel="0" r="35">
      <c r="A35" s="118" t="n">
        <v>40402</v>
      </c>
      <c r="B35" s="0" t="s">
        <v>101</v>
      </c>
      <c r="C35" s="0" t="n">
        <v>2.373</v>
      </c>
      <c r="D35" s="0" t="n">
        <v>101.379</v>
      </c>
      <c r="E35" s="0" t="n">
        <v>28.45</v>
      </c>
      <c r="F35" s="0" t="n">
        <v>2862</v>
      </c>
      <c r="G35" s="0" t="n">
        <v>17.9</v>
      </c>
      <c r="I35" s="119" t="n">
        <f aca="false">(-((TAN(E35*PI()/180))/(TAN(($B$7+($B$14*(G35-$E$7)))*PI()/180))*($H$13+($B$15*(G35-$E$8)))+(TAN(E35*PI()/180))/(TAN(($B$7+($B$14*(G35-$E$7)))*PI()/180))*1/$B$16*($H$13+($B$15*(G35-$E$8)))-$B$13*1/$B$16*($H$13+($B$15*(G35-$E$8)))-($H$13+($B$15*(G35-$E$8)))+$B$13*($H$13+($B$15*(G35-$E$8))))+(WURZEL((POTENZ(((TAN(E35*PI()/180))/(TAN(($B$7+($B$14*(G35-$E$7)))*PI()/180))*($H$13+($B$15*(G35-$E$8)))+(TAN(E35*PI()/180))/(TAN(($B$7+($B$14*(G35-$E$7)))*PI()/180))*1/$B$16*($H$13+($B$15*(G35-$E$8)))-$B$13*1/$B$16*($H$13+($B$15*(G35-$E$8)))-($H$13+($B$15*(G35-$E$8)))+$B$13*($H$13+($B$15*(G35-$E$8)))),2))-4*((TAN(E35*PI()/180))/(TAN(($B$7+($B$14*(G35-$E$7)))*PI()/180))*1/$B$16*POTENZ(($H$13+($B$15*(G35-$E$8))),2))*((TAN(E35*PI()/180))/(TAN(($B$7+($B$14*(G35-$E$7)))*PI()/180))-1))))/(2*((TAN(E35*PI()/180))/(TAN(($B$7+($B$14*(G35-$E$7)))*PI()/180))*1/$B$16*POTENZ(($H$13+($B$15*(G35-$E$8))),2)))</f>
        <v>101.376957671571</v>
      </c>
      <c r="J35" s="120" t="n">
        <f aca="false">I35*20.9/100</f>
        <v>21.1877841533584</v>
      </c>
      <c r="K35" s="82" t="n">
        <f aca="false">($B$9-EXP(52.57-6690.9/(273.15+G35)-4.681*LN(273.15+G35)))*I35/100*0.2095</f>
        <v>210.778274229835</v>
      </c>
      <c r="L35" s="82" t="n">
        <f aca="false">K35/1.33322</f>
        <v>158.09714392961</v>
      </c>
      <c r="M35" s="119" t="n">
        <f aca="false">(($B$9-EXP(52.57-6690.9/(273.15+G35)-4.681*LN(273.15+G35)))/1013)*I35/100*0.2095*((49-1.335*G35+0.02759*POTENZ(G35,2)-0.0003235*POTENZ(G35,3)+0.000001614*POTENZ(G35,4))-($J$16*(5.516*10^-1-1.759*10^-2*G35+2.253*10^-4*POTENZ(G35,2)-2.654*10^-7*POTENZ(G35,3)+5.363*10^-8*POTENZ(G35,4))))*32/22.414</f>
        <v>7.9247223573288</v>
      </c>
      <c r="N35" s="119" t="n">
        <f aca="false">M35*31.25</f>
        <v>247.647573666525</v>
      </c>
      <c r="P35" s="58"/>
      <c r="Q35" s="58"/>
      <c r="R35" s="58"/>
    </row>
    <row collapsed="false" customFormat="false" customHeight="false" hidden="false" ht="12.75" outlineLevel="0" r="36">
      <c r="A36" s="118" t="n">
        <v>40402</v>
      </c>
      <c r="B36" s="0" t="s">
        <v>102</v>
      </c>
      <c r="C36" s="0" t="n">
        <v>2.54</v>
      </c>
      <c r="D36" s="0" t="n">
        <v>102.941</v>
      </c>
      <c r="E36" s="0" t="n">
        <v>28.28</v>
      </c>
      <c r="F36" s="0" t="n">
        <v>2861</v>
      </c>
      <c r="G36" s="0" t="n">
        <v>17.9</v>
      </c>
      <c r="I36" s="119" t="n">
        <f aca="false">(-((TAN(E36*PI()/180))/(TAN(($B$7+($B$14*(G36-$E$7)))*PI()/180))*($H$13+($B$15*(G36-$E$8)))+(TAN(E36*PI()/180))/(TAN(($B$7+($B$14*(G36-$E$7)))*PI()/180))*1/$B$16*($H$13+($B$15*(G36-$E$8)))-$B$13*1/$B$16*($H$13+($B$15*(G36-$E$8)))-($H$13+($B$15*(G36-$E$8)))+$B$13*($H$13+($B$15*(G36-$E$8))))+(WURZEL((POTENZ(((TAN(E36*PI()/180))/(TAN(($B$7+($B$14*(G36-$E$7)))*PI()/180))*($H$13+($B$15*(G36-$E$8)))+(TAN(E36*PI()/180))/(TAN(($B$7+($B$14*(G36-$E$7)))*PI()/180))*1/$B$16*($H$13+($B$15*(G36-$E$8)))-$B$13*1/$B$16*($H$13+($B$15*(G36-$E$8)))-($H$13+($B$15*(G36-$E$8)))+$B$13*($H$13+($B$15*(G36-$E$8)))),2))-4*((TAN(E36*PI()/180))/(TAN(($B$7+($B$14*(G36-$E$7)))*PI()/180))*1/$B$16*POTENZ(($H$13+($B$15*(G36-$E$8))),2))*((TAN(E36*PI()/180))/(TAN(($B$7+($B$14*(G36-$E$7)))*PI()/180))-1))))/(2*((TAN(E36*PI()/180))/(TAN(($B$7+($B$14*(G36-$E$7)))*PI()/180))*1/$B$16*POTENZ(($H$13+($B$15*(G36-$E$8))),2)))</f>
        <v>102.939778049952</v>
      </c>
      <c r="J36" s="120" t="n">
        <f aca="false">I36*20.9/100</f>
        <v>21.51441361244</v>
      </c>
      <c r="K36" s="82" t="n">
        <f aca="false">($B$9-EXP(52.57-6690.9/(273.15+G36)-4.681*LN(273.15+G36)))*I36/100*0.2095</f>
        <v>214.027617964863</v>
      </c>
      <c r="L36" s="82" t="n">
        <f aca="false">K36/1.33322</f>
        <v>160.534358894153</v>
      </c>
      <c r="M36" s="119" t="n">
        <f aca="false">(($B$9-EXP(52.57-6690.9/(273.15+G36)-4.681*LN(273.15+G36)))/1013)*I36/100*0.2095*((49-1.335*G36+0.02759*POTENZ(G36,2)-0.0003235*POTENZ(G36,3)+0.000001614*POTENZ(G36,4))-($J$16*(5.516*10^-1-1.759*10^-2*G36+2.253*10^-4*POTENZ(G36,2)-2.654*10^-7*POTENZ(G36,3)+5.363*10^-8*POTENZ(G36,4))))*32/22.414</f>
        <v>8.04688934554289</v>
      </c>
      <c r="N36" s="119" t="n">
        <f aca="false">M36*31.25</f>
        <v>251.465292048215</v>
      </c>
      <c r="P36" s="58"/>
      <c r="Q36" s="58"/>
      <c r="R36" s="58"/>
    </row>
    <row collapsed="false" customFormat="false" customHeight="false" hidden="false" ht="12.75" outlineLevel="0" r="37">
      <c r="A37" s="118" t="n">
        <v>40402</v>
      </c>
      <c r="B37" s="0" t="s">
        <v>103</v>
      </c>
      <c r="C37" s="0" t="n">
        <v>2.707</v>
      </c>
      <c r="D37" s="0" t="n">
        <v>101.835</v>
      </c>
      <c r="E37" s="0" t="n">
        <v>28.4</v>
      </c>
      <c r="F37" s="0" t="n">
        <v>2866</v>
      </c>
      <c r="G37" s="0" t="n">
        <v>17.9</v>
      </c>
      <c r="I37" s="119" t="n">
        <f aca="false">(-((TAN(E37*PI()/180))/(TAN(($B$7+($B$14*(G37-$E$7)))*PI()/180))*($H$13+($B$15*(G37-$E$8)))+(TAN(E37*PI()/180))/(TAN(($B$7+($B$14*(G37-$E$7)))*PI()/180))*1/$B$16*($H$13+($B$15*(G37-$E$8)))-$B$13*1/$B$16*($H$13+($B$15*(G37-$E$8)))-($H$13+($B$15*(G37-$E$8)))+$B$13*($H$13+($B$15*(G37-$E$8))))+(WURZEL((POTENZ(((TAN(E37*PI()/180))/(TAN(($B$7+($B$14*(G37-$E$7)))*PI()/180))*($H$13+($B$15*(G37-$E$8)))+(TAN(E37*PI()/180))/(TAN(($B$7+($B$14*(G37-$E$7)))*PI()/180))*1/$B$16*($H$13+($B$15*(G37-$E$8)))-$B$13*1/$B$16*($H$13+($B$15*(G37-$E$8)))-($H$13+($B$15*(G37-$E$8)))+$B$13*($H$13+($B$15*(G37-$E$8)))),2))-4*((TAN(E37*PI()/180))/(TAN(($B$7+($B$14*(G37-$E$7)))*PI()/180))*1/$B$16*POTENZ(($H$13+($B$15*(G37-$E$8))),2))*((TAN(E37*PI()/180))/(TAN(($B$7+($B$14*(G37-$E$7)))*PI()/180))-1))))/(2*((TAN(E37*PI()/180))/(TAN(($B$7+($B$14*(G37-$E$7)))*PI()/180))*1/$B$16*POTENZ(($H$13+($B$15*(G37-$E$8))),2)))</f>
        <v>101.833702563936</v>
      </c>
      <c r="J37" s="120" t="n">
        <f aca="false">I37*20.9/100</f>
        <v>21.2832438358627</v>
      </c>
      <c r="K37" s="82" t="n">
        <f aca="false">($B$9-EXP(52.57-6690.9/(273.15+G37)-4.681*LN(273.15+G37)))*I37/100*0.2095</f>
        <v>211.727917051903</v>
      </c>
      <c r="L37" s="82" t="n">
        <f aca="false">K37/1.33322</f>
        <v>158.809436591038</v>
      </c>
      <c r="M37" s="119" t="n">
        <f aca="false">(($B$9-EXP(52.57-6690.9/(273.15+G37)-4.681*LN(273.15+G37)))/1013)*I37/100*0.2095*((49-1.335*G37+0.02759*POTENZ(G37,2)-0.0003235*POTENZ(G37,3)+0.000001614*POTENZ(G37,4))-($J$16*(5.516*10^-1-1.759*10^-2*G37+2.253*10^-4*POTENZ(G37,2)-2.654*10^-7*POTENZ(G37,3)+5.363*10^-8*POTENZ(G37,4))))*32/22.414</f>
        <v>7.96042649112067</v>
      </c>
      <c r="N37" s="119" t="n">
        <f aca="false">M37*31.25</f>
        <v>248.763327847521</v>
      </c>
      <c r="P37" s="58"/>
      <c r="Q37" s="58"/>
      <c r="R37" s="58"/>
    </row>
    <row collapsed="false" customFormat="false" customHeight="false" hidden="false" ht="12.75" outlineLevel="0" r="38">
      <c r="A38" s="118" t="n">
        <v>40402</v>
      </c>
      <c r="B38" s="0" t="s">
        <v>104</v>
      </c>
      <c r="C38" s="0" t="n">
        <v>2.874</v>
      </c>
      <c r="D38" s="0" t="n">
        <v>102.664</v>
      </c>
      <c r="E38" s="0" t="n">
        <v>28.31</v>
      </c>
      <c r="F38" s="0" t="n">
        <v>2861</v>
      </c>
      <c r="G38" s="0" t="n">
        <v>17.9</v>
      </c>
      <c r="I38" s="119" t="n">
        <f aca="false">(-((TAN(E38*PI()/180))/(TAN(($B$7+($B$14*(G38-$E$7)))*PI()/180))*($H$13+($B$15*(G38-$E$8)))+(TAN(E38*PI()/180))/(TAN(($B$7+($B$14*(G38-$E$7)))*PI()/180))*1/$B$16*($H$13+($B$15*(G38-$E$8)))-$B$13*1/$B$16*($H$13+($B$15*(G38-$E$8)))-($H$13+($B$15*(G38-$E$8)))+$B$13*($H$13+($B$15*(G38-$E$8))))+(WURZEL((POTENZ(((TAN(E38*PI()/180))/(TAN(($B$7+($B$14*(G38-$E$7)))*PI()/180))*($H$13+($B$15*(G38-$E$8)))+(TAN(E38*PI()/180))/(TAN(($B$7+($B$14*(G38-$E$7)))*PI()/180))*1/$B$16*($H$13+($B$15*(G38-$E$8)))-$B$13*1/$B$16*($H$13+($B$15*(G38-$E$8)))-($H$13+($B$15*(G38-$E$8)))+$B$13*($H$13+($B$15*(G38-$E$8)))),2))-4*((TAN(E38*PI()/180))/(TAN(($B$7+($B$14*(G38-$E$7)))*PI()/180))*1/$B$16*POTENZ(($H$13+($B$15*(G38-$E$8))),2))*((TAN(E38*PI()/180))/(TAN(($B$7+($B$14*(G38-$E$7)))*PI()/180))-1))))/(2*((TAN(E38*PI()/180))/(TAN(($B$7+($B$14*(G38-$E$7)))*PI()/180))*1/$B$16*POTENZ(($H$13+($B$15*(G38-$E$8))),2)))</f>
        <v>102.661942038022</v>
      </c>
      <c r="J38" s="120" t="n">
        <f aca="false">I38*20.9/100</f>
        <v>21.4563458859467</v>
      </c>
      <c r="K38" s="82" t="n">
        <f aca="false">($B$9-EXP(52.57-6690.9/(273.15+G38)-4.681*LN(273.15+G38)))*I38/100*0.2095</f>
        <v>213.449954199265</v>
      </c>
      <c r="L38" s="82" t="n">
        <f aca="false">K38/1.33322</f>
        <v>160.101074240759</v>
      </c>
      <c r="M38" s="119" t="n">
        <f aca="false">(($B$9-EXP(52.57-6690.9/(273.15+G38)-4.681*LN(273.15+G38)))/1013)*I38/100*0.2095*((49-1.335*G38+0.02759*POTENZ(G38,2)-0.0003235*POTENZ(G38,3)+0.000001614*POTENZ(G38,4))-($J$16*(5.516*10^-1-1.759*10^-2*G38+2.253*10^-4*POTENZ(G38,2)-2.654*10^-7*POTENZ(G38,3)+5.363*10^-8*POTENZ(G38,4))))*32/22.414</f>
        <v>8.0251706699584</v>
      </c>
      <c r="N38" s="119" t="n">
        <f aca="false">M38*31.25</f>
        <v>250.7865834362</v>
      </c>
      <c r="P38" s="58"/>
      <c r="Q38" s="58"/>
      <c r="R38" s="58"/>
    </row>
    <row collapsed="false" customFormat="false" customHeight="false" hidden="false" ht="12.75" outlineLevel="0" r="39">
      <c r="A39" s="118" t="n">
        <v>40402</v>
      </c>
      <c r="B39" s="0" t="s">
        <v>105</v>
      </c>
      <c r="C39" s="0" t="n">
        <v>3.041</v>
      </c>
      <c r="D39" s="0" t="n">
        <v>101.47</v>
      </c>
      <c r="E39" s="0" t="n">
        <v>28.44</v>
      </c>
      <c r="F39" s="0" t="n">
        <v>2865</v>
      </c>
      <c r="G39" s="0" t="n">
        <v>17.9</v>
      </c>
      <c r="I39" s="119" t="n">
        <f aca="false">(-((TAN(E39*PI()/180))/(TAN(($B$7+($B$14*(G39-$E$7)))*PI()/180))*($H$13+($B$15*(G39-$E$8)))+(TAN(E39*PI()/180))/(TAN(($B$7+($B$14*(G39-$E$7)))*PI()/180))*1/$B$16*($H$13+($B$15*(G39-$E$8)))-$B$13*1/$B$16*($H$13+($B$15*(G39-$E$8)))-($H$13+($B$15*(G39-$E$8)))+$B$13*($H$13+($B$15*(G39-$E$8))))+(WURZEL((POTENZ(((TAN(E39*PI()/180))/(TAN(($B$7+($B$14*(G39-$E$7)))*PI()/180))*($H$13+($B$15*(G39-$E$8)))+(TAN(E39*PI()/180))/(TAN(($B$7+($B$14*(G39-$E$7)))*PI()/180))*1/$B$16*($H$13+($B$15*(G39-$E$8)))-$B$13*1/$B$16*($H$13+($B$15*(G39-$E$8)))-($H$13+($B$15*(G39-$E$8)))+$B$13*($H$13+($B$15*(G39-$E$8)))),2))-4*((TAN(E39*PI()/180))/(TAN(($B$7+($B$14*(G39-$E$7)))*PI()/180))*1/$B$16*POTENZ(($H$13+($B$15*(G39-$E$8))),2))*((TAN(E39*PI()/180))/(TAN(($B$7+($B$14*(G39-$E$7)))*PI()/180))-1))))/(2*((TAN(E39*PI()/180))/(TAN(($B$7+($B$14*(G39-$E$7)))*PI()/180))*1/$B$16*POTENZ(($H$13+($B$15*(G39-$E$8))),2)))</f>
        <v>101.468114199176</v>
      </c>
      <c r="J39" s="120" t="n">
        <f aca="false">I39*20.9/100</f>
        <v>21.2068358676278</v>
      </c>
      <c r="K39" s="82" t="n">
        <f aca="false">($B$9-EXP(52.57-6690.9/(273.15+G39)-4.681*LN(273.15+G39)))*I39/100*0.2095</f>
        <v>210.967802659318</v>
      </c>
      <c r="L39" s="82" t="n">
        <f aca="false">K39/1.33322</f>
        <v>158.239302335187</v>
      </c>
      <c r="M39" s="119" t="n">
        <f aca="false">(($B$9-EXP(52.57-6690.9/(273.15+G39)-4.681*LN(273.15+G39)))/1013)*I39/100*0.2095*((49-1.335*G39+0.02759*POTENZ(G39,2)-0.0003235*POTENZ(G39,3)+0.000001614*POTENZ(G39,4))-($J$16*(5.516*10^-1-1.759*10^-2*G39+2.253*10^-4*POTENZ(G39,2)-2.654*10^-7*POTENZ(G39,3)+5.363*10^-8*POTENZ(G39,4))))*32/22.414</f>
        <v>7.93184814004034</v>
      </c>
      <c r="N39" s="119" t="n">
        <f aca="false">M39*31.25</f>
        <v>247.87025437626</v>
      </c>
      <c r="P39" s="58"/>
      <c r="Q39" s="58"/>
      <c r="R39" s="58"/>
    </row>
    <row collapsed="false" customFormat="false" customHeight="false" hidden="false" ht="12.75" outlineLevel="0" r="40">
      <c r="A40" s="118" t="n">
        <v>40402</v>
      </c>
      <c r="B40" s="0" t="s">
        <v>106</v>
      </c>
      <c r="C40" s="0" t="n">
        <v>3.208</v>
      </c>
      <c r="D40" s="0" t="n">
        <v>102.202</v>
      </c>
      <c r="E40" s="0" t="n">
        <v>28.36</v>
      </c>
      <c r="F40" s="0" t="n">
        <v>2870</v>
      </c>
      <c r="G40" s="0" t="n">
        <v>17.9</v>
      </c>
      <c r="I40" s="119" t="n">
        <f aca="false">(-((TAN(E40*PI()/180))/(TAN(($B$7+($B$14*(G40-$E$7)))*PI()/180))*($H$13+($B$15*(G40-$E$8)))+(TAN(E40*PI()/180))/(TAN(($B$7+($B$14*(G40-$E$7)))*PI()/180))*1/$B$16*($H$13+($B$15*(G40-$E$8)))-$B$13*1/$B$16*($H$13+($B$15*(G40-$E$8)))-($H$13+($B$15*(G40-$E$8)))+$B$13*($H$13+($B$15*(G40-$E$8))))+(WURZEL((POTENZ(((TAN(E40*PI()/180))/(TAN(($B$7+($B$14*(G40-$E$7)))*PI()/180))*($H$13+($B$15*(G40-$E$8)))+(TAN(E40*PI()/180))/(TAN(($B$7+($B$14*(G40-$E$7)))*PI()/180))*1/$B$16*($H$13+($B$15*(G40-$E$8)))-$B$13*1/$B$16*($H$13+($B$15*(G40-$E$8)))-($H$13+($B$15*(G40-$E$8)))+$B$13*($H$13+($B$15*(G40-$E$8)))),2))-4*((TAN(E40*PI()/180))/(TAN(($B$7+($B$14*(G40-$E$7)))*PI()/180))*1/$B$16*POTENZ(($H$13+($B$15*(G40-$E$8))),2))*((TAN(E40*PI()/180))/(TAN(($B$7+($B$14*(G40-$E$7)))*PI()/180))-1))))/(2*((TAN(E40*PI()/180))/(TAN(($B$7+($B$14*(G40-$E$7)))*PI()/180))*1/$B$16*POTENZ(($H$13+($B$15*(G40-$E$8))),2)))</f>
        <v>102.200836934506</v>
      </c>
      <c r="J40" s="120" t="n">
        <f aca="false">I40*20.9/100</f>
        <v>21.3599749193117</v>
      </c>
      <c r="K40" s="82" t="n">
        <f aca="false">($B$9-EXP(52.57-6690.9/(273.15+G40)-4.681*LN(273.15+G40)))*I40/100*0.2095</f>
        <v>212.491245828151</v>
      </c>
      <c r="L40" s="82" t="n">
        <f aca="false">K40/1.33322</f>
        <v>159.381981839569</v>
      </c>
      <c r="M40" s="119" t="n">
        <f aca="false">(($B$9-EXP(52.57-6690.9/(273.15+G40)-4.681*LN(273.15+G40)))/1013)*I40/100*0.2095*((49-1.335*G40+0.02759*POTENZ(G40,2)-0.0003235*POTENZ(G40,3)+0.000001614*POTENZ(G40,4))-($J$16*(5.516*10^-1-1.759*10^-2*G40+2.253*10^-4*POTENZ(G40,2)-2.654*10^-7*POTENZ(G40,3)+5.363*10^-8*POTENZ(G40,4))))*32/22.414</f>
        <v>7.98912569478017</v>
      </c>
      <c r="N40" s="119" t="n">
        <f aca="false">M40*31.25</f>
        <v>249.66017796188</v>
      </c>
      <c r="P40" s="58"/>
      <c r="Q40" s="58"/>
      <c r="R40" s="58"/>
    </row>
    <row collapsed="false" customFormat="false" customHeight="false" hidden="false" ht="12.75" outlineLevel="0" r="41">
      <c r="A41" s="118" t="n">
        <v>40402</v>
      </c>
      <c r="B41" s="0" t="s">
        <v>107</v>
      </c>
      <c r="C41" s="0" t="n">
        <v>3.375</v>
      </c>
      <c r="D41" s="0" t="n">
        <v>101.652</v>
      </c>
      <c r="E41" s="0" t="n">
        <v>28.42</v>
      </c>
      <c r="F41" s="0" t="n">
        <v>2863</v>
      </c>
      <c r="G41" s="0" t="n">
        <v>17.9</v>
      </c>
      <c r="I41" s="119" t="n">
        <f aca="false">(-((TAN(E41*PI()/180))/(TAN(($B$7+($B$14*(G41-$E$7)))*PI()/180))*($H$13+($B$15*(G41-$E$8)))+(TAN(E41*PI()/180))/(TAN(($B$7+($B$14*(G41-$E$7)))*PI()/180))*1/$B$16*($H$13+($B$15*(G41-$E$8)))-$B$13*1/$B$16*($H$13+($B$15*(G41-$E$8)))-($H$13+($B$15*(G41-$E$8)))+$B$13*($H$13+($B$15*(G41-$E$8))))+(WURZEL((POTENZ(((TAN(E41*PI()/180))/(TAN(($B$7+($B$14*(G41-$E$7)))*PI()/180))*($H$13+($B$15*(G41-$E$8)))+(TAN(E41*PI()/180))/(TAN(($B$7+($B$14*(G41-$E$7)))*PI()/180))*1/$B$16*($H$13+($B$15*(G41-$E$8)))-$B$13*1/$B$16*($H$13+($B$15*(G41-$E$8)))-($H$13+($B$15*(G41-$E$8)))+$B$13*($H$13+($B$15*(G41-$E$8)))),2))-4*((TAN(E41*PI()/180))/(TAN(($B$7+($B$14*(G41-$E$7)))*PI()/180))*1/$B$16*POTENZ(($H$13+($B$15*(G41-$E$8))),2))*((TAN(E41*PI()/180))/(TAN(($B$7+($B$14*(G41-$E$7)))*PI()/180))-1))))/(2*((TAN(E41*PI()/180))/(TAN(($B$7+($B$14*(G41-$E$7)))*PI()/180))*1/$B$16*POTENZ(($H$13+($B$15*(G41-$E$8))),2)))</f>
        <v>101.650715664699</v>
      </c>
      <c r="J41" s="120" t="n">
        <f aca="false">I41*20.9/100</f>
        <v>21.244999573922</v>
      </c>
      <c r="K41" s="82" t="n">
        <f aca="false">($B$9-EXP(52.57-6690.9/(273.15+G41)-4.681*LN(273.15+G41)))*I41/100*0.2095</f>
        <v>211.347459167648</v>
      </c>
      <c r="L41" s="82" t="n">
        <f aca="false">K41/1.33322</f>
        <v>158.524068921594</v>
      </c>
      <c r="M41" s="119" t="n">
        <f aca="false">(($B$9-EXP(52.57-6690.9/(273.15+G41)-4.681*LN(273.15+G41)))/1013)*I41/100*0.2095*((49-1.335*G41+0.02759*POTENZ(G41,2)-0.0003235*POTENZ(G41,3)+0.000001614*POTENZ(G41,4))-($J$16*(5.516*10^-1-1.759*10^-2*G41+2.253*10^-4*POTENZ(G41,2)-2.654*10^-7*POTENZ(G41,3)+5.363*10^-8*POTENZ(G41,4))))*32/22.414</f>
        <v>7.94612225074107</v>
      </c>
      <c r="N41" s="119" t="n">
        <f aca="false">M41*31.25</f>
        <v>248.316320335659</v>
      </c>
      <c r="P41" s="58"/>
      <c r="Q41" s="58"/>
      <c r="R41" s="58"/>
    </row>
    <row collapsed="false" customFormat="false" customHeight="false" hidden="false" ht="25.5" outlineLevel="0" r="42">
      <c r="A42" s="118" t="n">
        <v>40402</v>
      </c>
      <c r="B42" s="0" t="s">
        <v>108</v>
      </c>
      <c r="C42" s="0" t="n">
        <v>3.541</v>
      </c>
      <c r="D42" s="0" t="n">
        <v>101.197</v>
      </c>
      <c r="E42" s="0" t="n">
        <v>28.47</v>
      </c>
      <c r="F42" s="0" t="n">
        <v>2865</v>
      </c>
      <c r="G42" s="0" t="n">
        <v>17.9</v>
      </c>
      <c r="I42" s="119" t="n">
        <f aca="false">(-((TAN(E42*PI()/180))/(TAN(($B$7+($B$14*(G42-$E$7)))*PI()/180))*($H$13+($B$15*(G42-$E$8)))+(TAN(E42*PI()/180))/(TAN(($B$7+($B$14*(G42-$E$7)))*PI()/180))*1/$B$16*($H$13+($B$15*(G42-$E$8)))-$B$13*1/$B$16*($H$13+($B$15*(G42-$E$8)))-($H$13+($B$15*(G42-$E$8)))+$B$13*($H$13+($B$15*(G42-$E$8))))+(WURZEL((POTENZ(((TAN(E42*PI()/180))/(TAN(($B$7+($B$14*(G42-$E$7)))*PI()/180))*($H$13+($B$15*(G42-$E$8)))+(TAN(E42*PI()/180))/(TAN(($B$7+($B$14*(G42-$E$7)))*PI()/180))*1/$B$16*($H$13+($B$15*(G42-$E$8)))-$B$13*1/$B$16*($H$13+($B$15*(G42-$E$8)))-($H$13+($B$15*(G42-$E$8)))+$B$13*($H$13+($B$15*(G42-$E$8)))),2))-4*((TAN(E42*PI()/180))/(TAN(($B$7+($B$14*(G42-$E$7)))*PI()/180))*1/$B$16*POTENZ(($H$13+($B$15*(G42-$E$8))),2))*((TAN(E42*PI()/180))/(TAN(($B$7+($B$14*(G42-$E$7)))*PI()/180))-1))))/(2*((TAN(E42*PI()/180))/(TAN(($B$7+($B$14*(G42-$E$7)))*PI()/180))*1/$B$16*POTENZ(($H$13+($B$15*(G42-$E$8))),2)))</f>
        <v>101.194932363534</v>
      </c>
      <c r="J42" s="120" t="n">
        <f aca="false">I42*20.9/100</f>
        <v>21.1497408639786</v>
      </c>
      <c r="K42" s="82" t="n">
        <f aca="false">($B$9-EXP(52.57-6690.9/(273.15+G42)-4.681*LN(273.15+G42)))*I42/100*0.2095</f>
        <v>210.399815641458</v>
      </c>
      <c r="L42" s="82" t="n">
        <f aca="false">K42/1.33322</f>
        <v>157.813275859542</v>
      </c>
      <c r="M42" s="119" t="n">
        <f aca="false">(($B$9-EXP(52.57-6690.9/(273.15+G42)-4.681*LN(273.15+G42)))/1013)*I42/100*0.2095*((49-1.335*G42+0.02759*POTENZ(G42,2)-0.0003235*POTENZ(G42,3)+0.000001614*POTENZ(G42,4))-($J$16*(5.516*10^-1-1.759*10^-2*G42+2.253*10^-4*POTENZ(G42,2)-2.654*10^-7*POTENZ(G42,3)+5.363*10^-8*POTENZ(G42,4))))*32/22.414</f>
        <v>7.91049328534503</v>
      </c>
      <c r="N42" s="119" t="n">
        <f aca="false">M42*31.25</f>
        <v>247.202915167032</v>
      </c>
      <c r="P42" s="58"/>
      <c r="Q42" s="113" t="s">
        <v>109</v>
      </c>
      <c r="R42" s="113" t="s">
        <v>110</v>
      </c>
    </row>
    <row collapsed="false" customFormat="false" customHeight="false" hidden="false" ht="25.5" outlineLevel="0" r="43">
      <c r="A43" s="118" t="n">
        <v>40402</v>
      </c>
      <c r="B43" s="0" t="s">
        <v>111</v>
      </c>
      <c r="C43" s="0" t="n">
        <v>3.708</v>
      </c>
      <c r="D43" s="0" t="n">
        <v>101.744</v>
      </c>
      <c r="E43" s="0" t="n">
        <v>28.41</v>
      </c>
      <c r="F43" s="0" t="n">
        <v>2872</v>
      </c>
      <c r="G43" s="0" t="n">
        <v>17.9</v>
      </c>
      <c r="I43" s="119" t="n">
        <f aca="false">(-((TAN(E43*PI()/180))/(TAN(($B$7+($B$14*(G43-$E$7)))*PI()/180))*($H$13+($B$15*(G43-$E$8)))+(TAN(E43*PI()/180))/(TAN(($B$7+($B$14*(G43-$E$7)))*PI()/180))*1/$B$16*($H$13+($B$15*(G43-$E$8)))-$B$13*1/$B$16*($H$13+($B$15*(G43-$E$8)))-($H$13+($B$15*(G43-$E$8)))+$B$13*($H$13+($B$15*(G43-$E$8))))+(WURZEL((POTENZ(((TAN(E43*PI()/180))/(TAN(($B$7+($B$14*(G43-$E$7)))*PI()/180))*($H$13+($B$15*(G43-$E$8)))+(TAN(E43*PI()/180))/(TAN(($B$7+($B$14*(G43-$E$7)))*PI()/180))*1/$B$16*($H$13+($B$15*(G43-$E$8)))-$B$13*1/$B$16*($H$13+($B$15*(G43-$E$8)))-($H$13+($B$15*(G43-$E$8)))+$B$13*($H$13+($B$15*(G43-$E$8)))),2))-4*((TAN(E43*PI()/180))/(TAN(($B$7+($B$14*(G43-$E$7)))*PI()/180))*1/$B$16*POTENZ(($H$13+($B$15*(G43-$E$8))),2))*((TAN(E43*PI()/180))/(TAN(($B$7+($B$14*(G43-$E$7)))*PI()/180))-1))))/(2*((TAN(E43*PI()/180))/(TAN(($B$7+($B$14*(G43-$E$7)))*PI()/180))*1/$B$16*POTENZ(($H$13+($B$15*(G43-$E$8))),2)))</f>
        <v>101.742160868501</v>
      </c>
      <c r="J43" s="120" t="n">
        <f aca="false">I43*20.9/100</f>
        <v>21.2641116215167</v>
      </c>
      <c r="K43" s="82" t="n">
        <f aca="false">($B$9-EXP(52.57-6690.9/(273.15+G43)-4.681*LN(273.15+G43)))*I43/100*0.2095</f>
        <v>211.537587799309</v>
      </c>
      <c r="L43" s="82" t="n">
        <f aca="false">K43/1.33322</f>
        <v>158.666677517071</v>
      </c>
      <c r="M43" s="119" t="n">
        <f aca="false">(($B$9-EXP(52.57-6690.9/(273.15+G43)-4.681*LN(273.15+G43)))/1013)*I43/100*0.2095*((49-1.335*G43+0.02759*POTENZ(G43,2)-0.0003235*POTENZ(G43,3)+0.000001614*POTENZ(G43,4))-($J$16*(5.516*10^-1-1.759*10^-2*G43+2.253*10^-4*POTENZ(G43,2)-2.654*10^-7*POTENZ(G43,3)+5.363*10^-8*POTENZ(G43,4))))*32/22.414</f>
        <v>7.95327059951467</v>
      </c>
      <c r="N43" s="119" t="n">
        <f aca="false">M43*31.25</f>
        <v>248.539706234834</v>
      </c>
      <c r="P43" s="113" t="s">
        <v>112</v>
      </c>
      <c r="Q43" s="58" t="n">
        <f aca="false">0.2034*80+247.8</f>
        <v>264.072</v>
      </c>
      <c r="R43" s="113" t="s">
        <v>113</v>
      </c>
    </row>
    <row collapsed="false" customFormat="false" customHeight="false" hidden="false" ht="25.5" outlineLevel="0" r="44">
      <c r="A44" s="118" t="n">
        <v>40402</v>
      </c>
      <c r="B44" s="0" t="s">
        <v>114</v>
      </c>
      <c r="C44" s="0" t="n">
        <v>3.875</v>
      </c>
      <c r="D44" s="0" t="n">
        <v>102.111</v>
      </c>
      <c r="E44" s="0" t="n">
        <v>28.37</v>
      </c>
      <c r="F44" s="0" t="n">
        <v>2857</v>
      </c>
      <c r="G44" s="0" t="n">
        <v>17.9</v>
      </c>
      <c r="I44" s="119" t="n">
        <f aca="false">(-((TAN(E44*PI()/180))/(TAN(($B$7+($B$14*(G44-$E$7)))*PI()/180))*($H$13+($B$15*(G44-$E$8)))+(TAN(E44*PI()/180))/(TAN(($B$7+($B$14*(G44-$E$7)))*PI()/180))*1/$B$16*($H$13+($B$15*(G44-$E$8)))-$B$13*1/$B$16*($H$13+($B$15*(G44-$E$8)))-($H$13+($B$15*(G44-$E$8)))+$B$13*($H$13+($B$15*(G44-$E$8))))+(WURZEL((POTENZ(((TAN(E44*PI()/180))/(TAN(($B$7+($B$14*(G44-$E$7)))*PI()/180))*($H$13+($B$15*(G44-$E$8)))+(TAN(E44*PI()/180))/(TAN(($B$7+($B$14*(G44-$E$7)))*PI()/180))*1/$B$16*($H$13+($B$15*(G44-$E$8)))-$B$13*1/$B$16*($H$13+($B$15*(G44-$E$8)))-($H$13+($B$15*(G44-$E$8)))+$B$13*($H$13+($B$15*(G44-$E$8)))),2))-4*((TAN(E44*PI()/180))/(TAN(($B$7+($B$14*(G44-$E$7)))*PI()/180))*1/$B$16*POTENZ(($H$13+($B$15*(G44-$E$8))),2))*((TAN(E44*PI()/180))/(TAN(($B$7+($B$14*(G44-$E$7)))*PI()/180))-1))))/(2*((TAN(E44*PI()/180))/(TAN(($B$7+($B$14*(G44-$E$7)))*PI()/180))*1/$B$16*POTENZ(($H$13+($B$15*(G44-$E$8))),2)))</f>
        <v>102.108907935762</v>
      </c>
      <c r="J44" s="120" t="n">
        <f aca="false">I44*20.9/100</f>
        <v>21.3407617585743</v>
      </c>
      <c r="K44" s="82" t="n">
        <f aca="false">($B$9-EXP(52.57-6690.9/(273.15+G44)-4.681*LN(273.15+G44)))*I44/100*0.2095</f>
        <v>212.300111312459</v>
      </c>
      <c r="L44" s="82" t="n">
        <f aca="false">K44/1.33322</f>
        <v>159.238618766939</v>
      </c>
      <c r="M44" s="119" t="n">
        <f aca="false">(($B$9-EXP(52.57-6690.9/(273.15+G44)-4.681*LN(273.15+G44)))/1013)*I44/100*0.2095*((49-1.335*G44+0.02759*POTENZ(G44,2)-0.0003235*POTENZ(G44,3)+0.000001614*POTENZ(G44,4))-($J$16*(5.516*10^-1-1.759*10^-2*G44+2.253*10^-4*POTENZ(G44,2)-2.654*10^-7*POTENZ(G44,3)+5.363*10^-8*POTENZ(G44,4))))*32/22.414</f>
        <v>7.98193952734762</v>
      </c>
      <c r="N44" s="119" t="n">
        <f aca="false">M44*31.25</f>
        <v>249.435610229613</v>
      </c>
      <c r="P44" s="113" t="s">
        <v>115</v>
      </c>
      <c r="Q44" s="58" t="n">
        <f aca="false">0.2034*20+247.8</f>
        <v>251.868</v>
      </c>
      <c r="R44" s="113" t="s">
        <v>116</v>
      </c>
    </row>
    <row collapsed="false" customFormat="false" customHeight="false" hidden="false" ht="38.25" outlineLevel="0" r="45">
      <c r="A45" s="118" t="n">
        <v>40402</v>
      </c>
      <c r="B45" s="0" t="s">
        <v>117</v>
      </c>
      <c r="C45" s="0" t="n">
        <v>4.042</v>
      </c>
      <c r="D45" s="0" t="n">
        <v>102.479</v>
      </c>
      <c r="E45" s="0" t="n">
        <v>28.33</v>
      </c>
      <c r="F45" s="0" t="n">
        <v>2864</v>
      </c>
      <c r="G45" s="0" t="n">
        <v>17.9</v>
      </c>
      <c r="I45" s="119" t="n">
        <f aca="false">(-((TAN(E45*PI()/180))/(TAN(($B$7+($B$14*(G45-$E$7)))*PI()/180))*($H$13+($B$15*(G45-$E$8)))+(TAN(E45*PI()/180))/(TAN(($B$7+($B$14*(G45-$E$7)))*PI()/180))*1/$B$16*($H$13+($B$15*(G45-$E$8)))-$B$13*1/$B$16*($H$13+($B$15*(G45-$E$8)))-($H$13+($B$15*(G45-$E$8)))+$B$13*($H$13+($B$15*(G45-$E$8))))+(WURZEL((POTENZ(((TAN(E45*PI()/180))/(TAN(($B$7+($B$14*(G45-$E$7)))*PI()/180))*($H$13+($B$15*(G45-$E$8)))+(TAN(E45*PI()/180))/(TAN(($B$7+($B$14*(G45-$E$7)))*PI()/180))*1/$B$16*($H$13+($B$15*(G45-$E$8)))-$B$13*1/$B$16*($H$13+($B$15*(G45-$E$8)))-($H$13+($B$15*(G45-$E$8)))+$B$13*($H$13+($B$15*(G45-$E$8)))),2))-4*((TAN(E45*PI()/180))/(TAN(($B$7+($B$14*(G45-$E$7)))*PI()/180))*1/$B$16*POTENZ(($H$13+($B$15*(G45-$E$8))),2))*((TAN(E45*PI()/180))/(TAN(($B$7+($B$14*(G45-$E$7)))*PI()/180))-1))))/(2*((TAN(E45*PI()/180))/(TAN(($B$7+($B$14*(G45-$E$7)))*PI()/180))*1/$B$16*POTENZ(($H$13+($B$15*(G45-$E$8))),2)))</f>
        <v>102.477207435501</v>
      </c>
      <c r="J45" s="120" t="n">
        <f aca="false">I45*20.9/100</f>
        <v>21.4177363540198</v>
      </c>
      <c r="K45" s="82" t="n">
        <f aca="false">($B$9-EXP(52.57-6690.9/(273.15+G45)-4.681*LN(273.15+G45)))*I45/100*0.2095</f>
        <v>213.065862571302</v>
      </c>
      <c r="L45" s="82" t="n">
        <f aca="false">K45/1.33322</f>
        <v>159.812981031864</v>
      </c>
      <c r="M45" s="119" t="n">
        <f aca="false">(($B$9-EXP(52.57-6690.9/(273.15+G45)-4.681*LN(273.15+G45)))/1013)*I45/100*0.2095*((49-1.335*G45+0.02759*POTENZ(G45,2)-0.0003235*POTENZ(G45,3)+0.000001614*POTENZ(G45,4))-($J$16*(5.516*10^-1-1.759*10^-2*G45+2.253*10^-4*POTENZ(G45,2)-2.654*10^-7*POTENZ(G45,3)+5.363*10^-8*POTENZ(G45,4))))*32/22.414</f>
        <v>8.01072981013781</v>
      </c>
      <c r="N45" s="119" t="n">
        <f aca="false">M45*31.25</f>
        <v>250.335306566807</v>
      </c>
      <c r="P45" s="113" t="s">
        <v>118</v>
      </c>
      <c r="Q45" s="127" t="n">
        <f aca="false">Q43-Q44</f>
        <v>12.204</v>
      </c>
      <c r="R45" s="113" t="s">
        <v>119</v>
      </c>
    </row>
    <row collapsed="false" customFormat="false" customHeight="true" hidden="false" ht="39" outlineLevel="0" r="46">
      <c r="A46" s="118" t="n">
        <v>40402</v>
      </c>
      <c r="B46" s="0" t="s">
        <v>120</v>
      </c>
      <c r="C46" s="0" t="n">
        <v>4.209</v>
      </c>
      <c r="D46" s="0" t="n">
        <v>101.197</v>
      </c>
      <c r="E46" s="0" t="n">
        <v>28.47</v>
      </c>
      <c r="F46" s="0" t="n">
        <v>2874</v>
      </c>
      <c r="G46" s="0" t="n">
        <v>17.9</v>
      </c>
      <c r="I46" s="119" t="n">
        <f aca="false">(-((TAN(E46*PI()/180))/(TAN(($B$7+($B$14*(G46-$E$7)))*PI()/180))*($H$13+($B$15*(G46-$E$8)))+(TAN(E46*PI()/180))/(TAN(($B$7+($B$14*(G46-$E$7)))*PI()/180))*1/$B$16*($H$13+($B$15*(G46-$E$8)))-$B$13*1/$B$16*($H$13+($B$15*(G46-$E$8)))-($H$13+($B$15*(G46-$E$8)))+$B$13*($H$13+($B$15*(G46-$E$8))))+(WURZEL((POTENZ(((TAN(E46*PI()/180))/(TAN(($B$7+($B$14*(G46-$E$7)))*PI()/180))*($H$13+($B$15*(G46-$E$8)))+(TAN(E46*PI()/180))/(TAN(($B$7+($B$14*(G46-$E$7)))*PI()/180))*1/$B$16*($H$13+($B$15*(G46-$E$8)))-$B$13*1/$B$16*($H$13+($B$15*(G46-$E$8)))-($H$13+($B$15*(G46-$E$8)))+$B$13*($H$13+($B$15*(G46-$E$8)))),2))-4*((TAN(E46*PI()/180))/(TAN(($B$7+($B$14*(G46-$E$7)))*PI()/180))*1/$B$16*POTENZ(($H$13+($B$15*(G46-$E$8))),2))*((TAN(E46*PI()/180))/(TAN(($B$7+($B$14*(G46-$E$7)))*PI()/180))-1))))/(2*((TAN(E46*PI()/180))/(TAN(($B$7+($B$14*(G46-$E$7)))*PI()/180))*1/$B$16*POTENZ(($H$13+($B$15*(G46-$E$8))),2)))</f>
        <v>101.194932363534</v>
      </c>
      <c r="J46" s="120" t="n">
        <f aca="false">I46*20.9/100</f>
        <v>21.1497408639786</v>
      </c>
      <c r="K46" s="82" t="n">
        <f aca="false">($B$9-EXP(52.57-6690.9/(273.15+G46)-4.681*LN(273.15+G46)))*I46/100*0.2095</f>
        <v>210.399815641458</v>
      </c>
      <c r="L46" s="82" t="n">
        <f aca="false">K46/1.33322</f>
        <v>157.813275859542</v>
      </c>
      <c r="M46" s="119" t="n">
        <f aca="false">(($B$9-EXP(52.57-6690.9/(273.15+G46)-4.681*LN(273.15+G46)))/1013)*I46/100*0.2095*((49-1.335*G46+0.02759*POTENZ(G46,2)-0.0003235*POTENZ(G46,3)+0.000001614*POTENZ(G46,4))-($J$16*(5.516*10^-1-1.759*10^-2*G46+2.253*10^-4*POTENZ(G46,2)-2.654*10^-7*POTENZ(G46,3)+5.363*10^-8*POTENZ(G46,4))))*32/22.414</f>
        <v>7.91049328534503</v>
      </c>
      <c r="N46" s="119" t="n">
        <f aca="false">M46*31.25</f>
        <v>247.202915167032</v>
      </c>
      <c r="P46" s="128" t="s">
        <v>121</v>
      </c>
      <c r="Q46" s="58"/>
      <c r="R46" s="58"/>
    </row>
    <row collapsed="false" customFormat="false" customHeight="true" hidden="false" ht="40.5" outlineLevel="0" r="47">
      <c r="A47" s="118" t="n">
        <v>40402</v>
      </c>
      <c r="B47" s="0" t="s">
        <v>122</v>
      </c>
      <c r="C47" s="0" t="n">
        <v>4.376</v>
      </c>
      <c r="D47" s="0" t="n">
        <v>103.78</v>
      </c>
      <c r="E47" s="0" t="n">
        <v>28.19</v>
      </c>
      <c r="F47" s="0" t="n">
        <v>2871</v>
      </c>
      <c r="G47" s="0" t="n">
        <v>17.9</v>
      </c>
      <c r="I47" s="119" t="n">
        <f aca="false">(-((TAN(E47*PI()/180))/(TAN(($B$7+($B$14*(G47-$E$7)))*PI()/180))*($H$13+($B$15*(G47-$E$8)))+(TAN(E47*PI()/180))/(TAN(($B$7+($B$14*(G47-$E$7)))*PI()/180))*1/$B$16*($H$13+($B$15*(G47-$E$8)))-$B$13*1/$B$16*($H$13+($B$15*(G47-$E$8)))-($H$13+($B$15*(G47-$E$8)))+$B$13*($H$13+($B$15*(G47-$E$8))))+(WURZEL((POTENZ(((TAN(E47*PI()/180))/(TAN(($B$7+($B$14*(G47-$E$7)))*PI()/180))*($H$13+($B$15*(G47-$E$8)))+(TAN(E47*PI()/180))/(TAN(($B$7+($B$14*(G47-$E$7)))*PI()/180))*1/$B$16*($H$13+($B$15*(G47-$E$8)))-$B$13*1/$B$16*($H$13+($B$15*(G47-$E$8)))-($H$13+($B$15*(G47-$E$8)))+$B$13*($H$13+($B$15*(G47-$E$8)))),2))-4*((TAN(E47*PI()/180))/(TAN(($B$7+($B$14*(G47-$E$7)))*PI()/180))*1/$B$16*POTENZ(($H$13+($B$15*(G47-$E$8))),2))*((TAN(E47*PI()/180))/(TAN(($B$7+($B$14*(G47-$E$7)))*PI()/180))-1))))/(2*((TAN(E47*PI()/180))/(TAN(($B$7+($B$14*(G47-$E$7)))*PI()/180))*1/$B$16*POTENZ(($H$13+($B$15*(G47-$E$8))),2)))</f>
        <v>103.778605981483</v>
      </c>
      <c r="J47" s="120" t="n">
        <f aca="false">I47*20.9/100</f>
        <v>21.68972865013</v>
      </c>
      <c r="K47" s="82" t="n">
        <f aca="false">($B$9-EXP(52.57-6690.9/(273.15+G47)-4.681*LN(273.15+G47)))*I47/100*0.2095</f>
        <v>215.771670142447</v>
      </c>
      <c r="L47" s="82" t="n">
        <f aca="false">K47/1.33322</f>
        <v>161.842509220119</v>
      </c>
      <c r="M47" s="119" t="n">
        <f aca="false">(($B$9-EXP(52.57-6690.9/(273.15+G47)-4.681*LN(273.15+G47)))/1013)*I47/100*0.2095*((49-1.335*G47+0.02759*POTENZ(G47,2)-0.0003235*POTENZ(G47,3)+0.000001614*POTENZ(G47,4))-($J$16*(5.516*10^-1-1.759*10^-2*G47+2.253*10^-4*POTENZ(G47,2)-2.654*10^-7*POTENZ(G47,3)+5.363*10^-8*POTENZ(G47,4))))*32/22.414</f>
        <v>8.11246123303721</v>
      </c>
      <c r="N47" s="119" t="n">
        <f aca="false">M47*31.25</f>
        <v>253.514413532413</v>
      </c>
    </row>
    <row collapsed="false" customFormat="false" customHeight="false" hidden="false" ht="12.75" outlineLevel="0" r="48">
      <c r="A48" s="118" t="n">
        <v>40402</v>
      </c>
      <c r="B48" s="0" t="s">
        <v>123</v>
      </c>
      <c r="C48" s="0" t="n">
        <v>4.543</v>
      </c>
      <c r="D48" s="0" t="n">
        <v>101.823</v>
      </c>
      <c r="E48" s="0" t="n">
        <v>28.42</v>
      </c>
      <c r="F48" s="0" t="n">
        <v>2872</v>
      </c>
      <c r="G48" s="0" t="n">
        <v>17.8</v>
      </c>
      <c r="I48" s="119" t="n">
        <f aca="false">(-((TAN(E48*PI()/180))/(TAN(($B$7+($B$14*(G48-$E$7)))*PI()/180))*($H$13+($B$15*(G48-$E$8)))+(TAN(E48*PI()/180))/(TAN(($B$7+($B$14*(G48-$E$7)))*PI()/180))*1/$B$16*($H$13+($B$15*(G48-$E$8)))-$B$13*1/$B$16*($H$13+($B$15*(G48-$E$8)))-($H$13+($B$15*(G48-$E$8)))+$B$13*($H$13+($B$15*(G48-$E$8))))+(WURZEL((POTENZ(((TAN(E48*PI()/180))/(TAN(($B$7+($B$14*(G48-$E$7)))*PI()/180))*($H$13+($B$15*(G48-$E$8)))+(TAN(E48*PI()/180))/(TAN(($B$7+($B$14*(G48-$E$7)))*PI()/180))*1/$B$16*($H$13+($B$15*(G48-$E$8)))-$B$13*1/$B$16*($H$13+($B$15*(G48-$E$8)))-($H$13+($B$15*(G48-$E$8)))+$B$13*($H$13+($B$15*(G48-$E$8)))),2))-4*((TAN(E48*PI()/180))/(TAN(($B$7+($B$14*(G48-$E$7)))*PI()/180))*1/$B$16*POTENZ(($H$13+($B$15*(G48-$E$8))),2))*((TAN(E48*PI()/180))/(TAN(($B$7+($B$14*(G48-$E$7)))*PI()/180))-1))))/(2*((TAN(E48*PI()/180))/(TAN(($B$7+($B$14*(G48-$E$7)))*PI()/180))*1/$B$16*POTENZ(($H$13+($B$15*(G48-$E$8))),2)))</f>
        <v>101.822231879126</v>
      </c>
      <c r="J48" s="120" t="n">
        <f aca="false">I48*20.9/100</f>
        <v>21.2808464627374</v>
      </c>
      <c r="K48" s="82" t="n">
        <f aca="false">($B$9-EXP(52.57-6690.9/(273.15+G48)-4.681*LN(273.15+G48)))*I48/100*0.2095</f>
        <v>211.73158489451</v>
      </c>
      <c r="L48" s="82" t="n">
        <f aca="false">K48/1.33322</f>
        <v>158.812187706838</v>
      </c>
      <c r="M48" s="119" t="n">
        <f aca="false">(($B$9-EXP(52.57-6690.9/(273.15+G48)-4.681*LN(273.15+G48)))/1013)*I48/100*0.2095*((49-1.335*G48+0.02759*POTENZ(G48,2)-0.0003235*POTENZ(G48,3)+0.000001614*POTENZ(G48,4))-($J$16*(5.516*10^-1-1.759*10^-2*G48+2.253*10^-4*POTENZ(G48,2)-2.654*10^-7*POTENZ(G48,3)+5.363*10^-8*POTENZ(G48,4))))*32/22.414</f>
        <v>7.97457801054304</v>
      </c>
      <c r="N48" s="119" t="n">
        <f aca="false">M48*31.25</f>
        <v>249.20556282947</v>
      </c>
    </row>
    <row collapsed="false" customFormat="false" customHeight="false" hidden="false" ht="12.75" outlineLevel="0" r="49">
      <c r="A49" s="118" t="n">
        <v>40402</v>
      </c>
      <c r="B49" s="0" t="s">
        <v>124</v>
      </c>
      <c r="C49" s="0" t="n">
        <v>4.71</v>
      </c>
      <c r="D49" s="0" t="n">
        <v>100.912</v>
      </c>
      <c r="E49" s="0" t="n">
        <v>28.52</v>
      </c>
      <c r="F49" s="0" t="n">
        <v>2873</v>
      </c>
      <c r="G49" s="0" t="n">
        <v>17.8</v>
      </c>
      <c r="I49" s="119" t="n">
        <f aca="false">(-((TAN(E49*PI()/180))/(TAN(($B$7+($B$14*(G49-$E$7)))*PI()/180))*($H$13+($B$15*(G49-$E$8)))+(TAN(E49*PI()/180))/(TAN(($B$7+($B$14*(G49-$E$7)))*PI()/180))*1/$B$16*($H$13+($B$15*(G49-$E$8)))-$B$13*1/$B$16*($H$13+($B$15*(G49-$E$8)))-($H$13+($B$15*(G49-$E$8)))+$B$13*($H$13+($B$15*(G49-$E$8))))+(WURZEL((POTENZ(((TAN(E49*PI()/180))/(TAN(($B$7+($B$14*(G49-$E$7)))*PI()/180))*($H$13+($B$15*(G49-$E$8)))+(TAN(E49*PI()/180))/(TAN(($B$7+($B$14*(G49-$E$7)))*PI()/180))*1/$B$16*($H$13+($B$15*(G49-$E$8)))-$B$13*1/$B$16*($H$13+($B$15*(G49-$E$8)))-($H$13+($B$15*(G49-$E$8)))+$B$13*($H$13+($B$15*(G49-$E$8)))),2))-4*((TAN(E49*PI()/180))/(TAN(($B$7+($B$14*(G49-$E$7)))*PI()/180))*1/$B$16*POTENZ(($H$13+($B$15*(G49-$E$8))),2))*((TAN(E49*PI()/180))/(TAN(($B$7+($B$14*(G49-$E$7)))*PI()/180))-1))))/(2*((TAN(E49*PI()/180))/(TAN(($B$7+($B$14*(G49-$E$7)))*PI()/180))*1/$B$16*POTENZ(($H$13+($B$15*(G49-$E$8))),2)))</f>
        <v>100.911573176121</v>
      </c>
      <c r="J49" s="120" t="n">
        <f aca="false">I49*20.9/100</f>
        <v>21.0905187938093</v>
      </c>
      <c r="K49" s="82" t="n">
        <f aca="false">($B$9-EXP(52.57-6690.9/(273.15+G49)-4.681*LN(273.15+G49)))*I49/100*0.2095</f>
        <v>209.837939401508</v>
      </c>
      <c r="L49" s="82" t="n">
        <f aca="false">K49/1.33322</f>
        <v>157.391832856924</v>
      </c>
      <c r="M49" s="119" t="n">
        <f aca="false">(($B$9-EXP(52.57-6690.9/(273.15+G49)-4.681*LN(273.15+G49)))/1013)*I49/100*0.2095*((49-1.335*G49+0.02759*POTENZ(G49,2)-0.0003235*POTENZ(G49,3)+0.000001614*POTENZ(G49,4))-($J$16*(5.516*10^-1-1.759*10^-2*G49+2.253*10^-4*POTENZ(G49,2)-2.654*10^-7*POTENZ(G49,3)+5.363*10^-8*POTENZ(G49,4))))*32/22.414</f>
        <v>7.90325646578731</v>
      </c>
      <c r="N49" s="119" t="n">
        <f aca="false">M49*31.25</f>
        <v>246.976764555853</v>
      </c>
    </row>
    <row collapsed="false" customFormat="false" customHeight="false" hidden="false" ht="12.75" outlineLevel="0" r="50">
      <c r="A50" s="118" t="n">
        <v>40402</v>
      </c>
      <c r="B50" s="0" t="s">
        <v>125</v>
      </c>
      <c r="C50" s="0" t="n">
        <v>4.877</v>
      </c>
      <c r="D50" s="0" t="n">
        <v>102.19</v>
      </c>
      <c r="E50" s="0" t="n">
        <v>28.38</v>
      </c>
      <c r="F50" s="0" t="n">
        <v>2867</v>
      </c>
      <c r="G50" s="0" t="n">
        <v>17.8</v>
      </c>
      <c r="I50" s="119" t="n">
        <f aca="false">(-((TAN(E50*PI()/180))/(TAN(($B$7+($B$14*(G50-$E$7)))*PI()/180))*($H$13+($B$15*(G50-$E$8)))+(TAN(E50*PI()/180))/(TAN(($B$7+($B$14*(G50-$E$7)))*PI()/180))*1/$B$16*($H$13+($B$15*(G50-$E$8)))-$B$13*1/$B$16*($H$13+($B$15*(G50-$E$8)))-($H$13+($B$15*(G50-$E$8)))+$B$13*($H$13+($B$15*(G50-$E$8))))+(WURZEL((POTENZ(((TAN(E50*PI()/180))/(TAN(($B$7+($B$14*(G50-$E$7)))*PI()/180))*($H$13+($B$15*(G50-$E$8)))+(TAN(E50*PI()/180))/(TAN(($B$7+($B$14*(G50-$E$7)))*PI()/180))*1/$B$16*($H$13+($B$15*(G50-$E$8)))-$B$13*1/$B$16*($H$13+($B$15*(G50-$E$8)))-($H$13+($B$15*(G50-$E$8)))+$B$13*($H$13+($B$15*(G50-$E$8)))),2))-4*((TAN(E50*PI()/180))/(TAN(($B$7+($B$14*(G50-$E$7)))*PI()/180))*1/$B$16*POTENZ(($H$13+($B$15*(G50-$E$8))),2))*((TAN(E50*PI()/180))/(TAN(($B$7+($B$14*(G50-$E$7)))*PI()/180))-1))))/(2*((TAN(E50*PI()/180))/(TAN(($B$7+($B$14*(G50-$E$7)))*PI()/180))*1/$B$16*POTENZ(($H$13+($B$15*(G50-$E$8))),2)))</f>
        <v>102.189190336353</v>
      </c>
      <c r="J50" s="120" t="n">
        <f aca="false">I50*20.9/100</f>
        <v>21.3575407802978</v>
      </c>
      <c r="K50" s="82" t="n">
        <f aca="false">($B$9-EXP(52.57-6690.9/(273.15+G50)-4.681*LN(273.15+G50)))*I50/100*0.2095</f>
        <v>212.494647089329</v>
      </c>
      <c r="L50" s="82" t="n">
        <f aca="false">K50/1.33322</f>
        <v>159.384533002302</v>
      </c>
      <c r="M50" s="119" t="n">
        <f aca="false">(($B$9-EXP(52.57-6690.9/(273.15+G50)-4.681*LN(273.15+G50)))/1013)*I50/100*0.2095*((49-1.335*G50+0.02759*POTENZ(G50,2)-0.0003235*POTENZ(G50,3)+0.000001614*POTENZ(G50,4))-($J$16*(5.516*10^-1-1.759*10^-2*G50+2.253*10^-4*POTENZ(G50,2)-2.654*10^-7*POTENZ(G50,3)+5.363*10^-8*POTENZ(G50,4))))*32/22.414</f>
        <v>8.00331769528358</v>
      </c>
      <c r="N50" s="119" t="n">
        <f aca="false">M50*31.25</f>
        <v>250.103677977612</v>
      </c>
    </row>
    <row collapsed="false" customFormat="false" customHeight="false" hidden="false" ht="12.75" outlineLevel="0" r="51">
      <c r="A51" s="118" t="n">
        <v>40402</v>
      </c>
      <c r="B51" s="0" t="s">
        <v>126</v>
      </c>
      <c r="C51" s="0" t="n">
        <v>5.027</v>
      </c>
      <c r="D51" s="0" t="n">
        <v>101.732</v>
      </c>
      <c r="E51" s="0" t="n">
        <v>28.43</v>
      </c>
      <c r="F51" s="0" t="n">
        <v>2875</v>
      </c>
      <c r="G51" s="0" t="n">
        <v>17.8</v>
      </c>
      <c r="I51" s="119" t="n">
        <f aca="false">(-((TAN(E51*PI()/180))/(TAN(($B$7+($B$14*(G51-$E$7)))*PI()/180))*($H$13+($B$15*(G51-$E$8)))+(TAN(E51*PI()/180))/(TAN(($B$7+($B$14*(G51-$E$7)))*PI()/180))*1/$B$16*($H$13+($B$15*(G51-$E$8)))-$B$13*1/$B$16*($H$13+($B$15*(G51-$E$8)))-($H$13+($B$15*(G51-$E$8)))+$B$13*($H$13+($B$15*(G51-$E$8))))+(WURZEL((POTENZ(((TAN(E51*PI()/180))/(TAN(($B$7+($B$14*(G51-$E$7)))*PI()/180))*($H$13+($B$15*(G51-$E$8)))+(TAN(E51*PI()/180))/(TAN(($B$7+($B$14*(G51-$E$7)))*PI()/180))*1/$B$16*($H$13+($B$15*(G51-$E$8)))-$B$13*1/$B$16*($H$13+($B$15*(G51-$E$8)))-($H$13+($B$15*(G51-$E$8)))+$B$13*($H$13+($B$15*(G51-$E$8)))),2))-4*((TAN(E51*PI()/180))/(TAN(($B$7+($B$14*(G51-$E$7)))*PI()/180))*1/$B$16*POTENZ(($H$13+($B$15*(G51-$E$8))),2))*((TAN(E51*PI()/180))/(TAN(($B$7+($B$14*(G51-$E$7)))*PI()/180))-1))))/(2*((TAN(E51*PI()/180))/(TAN(($B$7+($B$14*(G51-$E$7)))*PI()/180))*1/$B$16*POTENZ(($H$13+($B$15*(G51-$E$8))),2)))</f>
        <v>101.730733885066</v>
      </c>
      <c r="J51" s="120" t="n">
        <f aca="false">I51*20.9/100</f>
        <v>21.2617233819788</v>
      </c>
      <c r="K51" s="82" t="n">
        <f aca="false">($B$9-EXP(52.57-6690.9/(273.15+G51)-4.681*LN(273.15+G51)))*I51/100*0.2095</f>
        <v>211.541321776726</v>
      </c>
      <c r="L51" s="82" t="n">
        <f aca="false">K51/1.33322</f>
        <v>158.669478238195</v>
      </c>
      <c r="M51" s="119" t="n">
        <f aca="false">(($B$9-EXP(52.57-6690.9/(273.15+G51)-4.681*LN(273.15+G51)))/1013)*I51/100*0.2095*((49-1.335*G51+0.02759*POTENZ(G51,2)-0.0003235*POTENZ(G51,3)+0.000001614*POTENZ(G51,4))-($J$16*(5.516*10^-1-1.759*10^-2*G51+2.253*10^-4*POTENZ(G51,2)-2.654*10^-7*POTENZ(G51,3)+5.363*10^-8*POTENZ(G51,4))))*32/22.414</f>
        <v>7.96741201272531</v>
      </c>
      <c r="N51" s="119" t="n">
        <f aca="false">M51*31.25</f>
        <v>248.981625397666</v>
      </c>
    </row>
    <row collapsed="false" customFormat="false" customHeight="false" hidden="false" ht="12.75" outlineLevel="0" r="52">
      <c r="A52" s="118" t="n">
        <v>40402</v>
      </c>
      <c r="B52" s="0" t="s">
        <v>127</v>
      </c>
      <c r="C52" s="0" t="n">
        <v>5.194</v>
      </c>
      <c r="D52" s="0" t="n">
        <v>101.64</v>
      </c>
      <c r="E52" s="0" t="n">
        <v>28.44</v>
      </c>
      <c r="F52" s="0" t="n">
        <v>2872</v>
      </c>
      <c r="G52" s="0" t="n">
        <v>17.8</v>
      </c>
      <c r="I52" s="119" t="n">
        <f aca="false">(-((TAN(E52*PI()/180))/(TAN(($B$7+($B$14*(G52-$E$7)))*PI()/180))*($H$13+($B$15*(G52-$E$8)))+(TAN(E52*PI()/180))/(TAN(($B$7+($B$14*(G52-$E$7)))*PI()/180))*1/$B$16*($H$13+($B$15*(G52-$E$8)))-$B$13*1/$B$16*($H$13+($B$15*(G52-$E$8)))-($H$13+($B$15*(G52-$E$8)))+$B$13*($H$13+($B$15*(G52-$E$8))))+(WURZEL((POTENZ(((TAN(E52*PI()/180))/(TAN(($B$7+($B$14*(G52-$E$7)))*PI()/180))*($H$13+($B$15*(G52-$E$8)))+(TAN(E52*PI()/180))/(TAN(($B$7+($B$14*(G52-$E$7)))*PI()/180))*1/$B$16*($H$13+($B$15*(G52-$E$8)))-$B$13*1/$B$16*($H$13+($B$15*(G52-$E$8)))-($H$13+($B$15*(G52-$E$8)))+$B$13*($H$13+($B$15*(G52-$E$8)))),2))-4*((TAN(E52*PI()/180))/(TAN(($B$7+($B$14*(G52-$E$7)))*PI()/180))*1/$B$16*POTENZ(($H$13+($B$15*(G52-$E$8))),2))*((TAN(E52*PI()/180))/(TAN(($B$7+($B$14*(G52-$E$7)))*PI()/180))-1))))/(2*((TAN(E52*PI()/180))/(TAN(($B$7+($B$14*(G52-$E$7)))*PI()/180))*1/$B$16*POTENZ(($H$13+($B$15*(G52-$E$8))),2)))</f>
        <v>101.639332272296</v>
      </c>
      <c r="J52" s="120" t="n">
        <f aca="false">I52*20.9/100</f>
        <v>21.2426204449099</v>
      </c>
      <c r="K52" s="82" t="n">
        <f aca="false">($B$9-EXP(52.57-6690.9/(273.15+G52)-4.681*LN(273.15+G52)))*I52/100*0.2095</f>
        <v>211.351259076503</v>
      </c>
      <c r="L52" s="82" t="n">
        <f aca="false">K52/1.33322</f>
        <v>158.5269190955</v>
      </c>
      <c r="M52" s="119" t="n">
        <f aca="false">(($B$9-EXP(52.57-6690.9/(273.15+G52)-4.681*LN(273.15+G52)))/1013)*I52/100*0.2095*((49-1.335*G52+0.02759*POTENZ(G52,2)-0.0003235*POTENZ(G52,3)+0.000001614*POTENZ(G52,4))-($J$16*(5.516*10^-1-1.759*10^-2*G52+2.253*10^-4*POTENZ(G52,2)-2.654*10^-7*POTENZ(G52,3)+5.363*10^-8*POTENZ(G52,4))))*32/22.414</f>
        <v>7.9602535633585</v>
      </c>
      <c r="N52" s="119" t="n">
        <f aca="false">M52*31.25</f>
        <v>248.757923854953</v>
      </c>
    </row>
    <row collapsed="false" customFormat="false" customHeight="false" hidden="false" ht="12.75" outlineLevel="0" r="53">
      <c r="A53" s="118" t="n">
        <v>40402</v>
      </c>
      <c r="B53" s="0" t="s">
        <v>128</v>
      </c>
      <c r="C53" s="0" t="n">
        <v>5.361</v>
      </c>
      <c r="D53" s="0" t="n">
        <v>102.282</v>
      </c>
      <c r="E53" s="0" t="n">
        <v>28.37</v>
      </c>
      <c r="F53" s="0" t="n">
        <v>2867</v>
      </c>
      <c r="G53" s="0" t="n">
        <v>17.8</v>
      </c>
      <c r="I53" s="119" t="n">
        <f aca="false">(-((TAN(E53*PI()/180))/(TAN(($B$7+($B$14*(G53-$E$7)))*PI()/180))*($H$13+($B$15*(G53-$E$8)))+(TAN(E53*PI()/180))/(TAN(($B$7+($B$14*(G53-$E$7)))*PI()/180))*1/$B$16*($H$13+($B$15*(G53-$E$8)))-$B$13*1/$B$16*($H$13+($B$15*(G53-$E$8)))-($H$13+($B$15*(G53-$E$8)))+$B$13*($H$13+($B$15*(G53-$E$8))))+(WURZEL((POTENZ(((TAN(E53*PI()/180))/(TAN(($B$7+($B$14*(G53-$E$7)))*PI()/180))*($H$13+($B$15*(G53-$E$8)))+(TAN(E53*PI()/180))/(TAN(($B$7+($B$14*(G53-$E$7)))*PI()/180))*1/$B$16*($H$13+($B$15*(G53-$E$8)))-$B$13*1/$B$16*($H$13+($B$15*(G53-$E$8)))-($H$13+($B$15*(G53-$E$8)))+$B$13*($H$13+($B$15*(G53-$E$8)))),2))-4*((TAN(E53*PI()/180))/(TAN(($B$7+($B$14*(G53-$E$7)))*PI()/180))*1/$B$16*POTENZ(($H$13+($B$15*(G53-$E$8))),2))*((TAN(E53*PI()/180))/(TAN(($B$7+($B$14*(G53-$E$7)))*PI()/180))-1))))/(2*((TAN(E53*PI()/180))/(TAN(($B$7+($B$14*(G53-$E$7)))*PI()/180))*1/$B$16*POTENZ(($H$13+($B$15*(G53-$E$8))),2)))</f>
        <v>102.281172239768</v>
      </c>
      <c r="J53" s="120" t="n">
        <f aca="false">I53*20.9/100</f>
        <v>21.3767649981115</v>
      </c>
      <c r="K53" s="82" t="n">
        <f aca="false">($B$9-EXP(52.57-6690.9/(273.15+G53)-4.681*LN(273.15+G53)))*I53/100*0.2095</f>
        <v>212.685916459801</v>
      </c>
      <c r="L53" s="82" t="n">
        <f aca="false">K53/1.33322</f>
        <v>159.527997224615</v>
      </c>
      <c r="M53" s="119" t="n">
        <f aca="false">(($B$9-EXP(52.57-6690.9/(273.15+G53)-4.681*LN(273.15+G53)))/1013)*I53/100*0.2095*((49-1.335*G53+0.02759*POTENZ(G53,2)-0.0003235*POTENZ(G53,3)+0.000001614*POTENZ(G53,4))-($J$16*(5.516*10^-1-1.759*10^-2*G53+2.253*10^-4*POTENZ(G53,2)-2.654*10^-7*POTENZ(G53,3)+5.363*10^-8*POTENZ(G53,4))))*32/22.414</f>
        <v>8.01052159222043</v>
      </c>
      <c r="N53" s="119" t="n">
        <f aca="false">M53*31.25</f>
        <v>250.328799756889</v>
      </c>
    </row>
    <row collapsed="false" customFormat="false" customHeight="false" hidden="false" ht="12.75" outlineLevel="0" r="54">
      <c r="A54" s="118" t="n">
        <v>40402</v>
      </c>
      <c r="B54" s="0" t="s">
        <v>129</v>
      </c>
      <c r="C54" s="0" t="n">
        <v>5.528</v>
      </c>
      <c r="D54" s="0" t="n">
        <v>102.916</v>
      </c>
      <c r="E54" s="0" t="n">
        <v>28.32</v>
      </c>
      <c r="F54" s="0" t="n">
        <v>2867</v>
      </c>
      <c r="G54" s="0" t="n">
        <v>17.7</v>
      </c>
      <c r="I54" s="119" t="n">
        <f aca="false">(-((TAN(E54*PI()/180))/(TAN(($B$7+($B$14*(G54-$E$7)))*PI()/180))*($H$13+($B$15*(G54-$E$8)))+(TAN(E54*PI()/180))/(TAN(($B$7+($B$14*(G54-$E$7)))*PI()/180))*1/$B$16*($H$13+($B$15*(G54-$E$8)))-$B$13*1/$B$16*($H$13+($B$15*(G54-$E$8)))-($H$13+($B$15*(G54-$E$8)))+$B$13*($H$13+($B$15*(G54-$E$8))))+(WURZEL((POTENZ(((TAN(E54*PI()/180))/(TAN(($B$7+($B$14*(G54-$E$7)))*PI()/180))*($H$13+($B$15*(G54-$E$8)))+(TAN(E54*PI()/180))/(TAN(($B$7+($B$14*(G54-$E$7)))*PI()/180))*1/$B$16*($H$13+($B$15*(G54-$E$8)))-$B$13*1/$B$16*($H$13+($B$15*(G54-$E$8)))-($H$13+($B$15*(G54-$E$8)))+$B$13*($H$13+($B$15*(G54-$E$8)))),2))-4*((TAN(E54*PI()/180))/(TAN(($B$7+($B$14*(G54-$E$7)))*PI()/180))*1/$B$16*POTENZ(($H$13+($B$15*(G54-$E$8))),2))*((TAN(E54*PI()/180))/(TAN(($B$7+($B$14*(G54-$E$7)))*PI()/180))-1))))/(2*((TAN(E54*PI()/180))/(TAN(($B$7+($B$14*(G54-$E$7)))*PI()/180))*1/$B$16*POTENZ(($H$13+($B$15*(G54-$E$8))),2)))</f>
        <v>102.915962102981</v>
      </c>
      <c r="J54" s="120" t="n">
        <f aca="false">I54*20.9/100</f>
        <v>21.509436079523</v>
      </c>
      <c r="K54" s="82" t="n">
        <f aca="false">($B$9-EXP(52.57-6690.9/(273.15+G54)-4.681*LN(273.15+G54)))*I54/100*0.2095</f>
        <v>214.033573323458</v>
      </c>
      <c r="L54" s="82" t="n">
        <f aca="false">K54/1.33322</f>
        <v>160.538825792786</v>
      </c>
      <c r="M54" s="119" t="n">
        <f aca="false">(($B$9-EXP(52.57-6690.9/(273.15+G54)-4.681*LN(273.15+G54)))/1013)*I54/100*0.2095*((49-1.335*G54+0.02759*POTENZ(G54,2)-0.0003235*POTENZ(G54,3)+0.000001614*POTENZ(G54,4))-($J$16*(5.516*10^-1-1.759*10^-2*G54+2.253*10^-4*POTENZ(G54,2)-2.654*10^-7*POTENZ(G54,3)+5.363*10^-8*POTENZ(G54,4))))*32/22.414</f>
        <v>8.07549228353935</v>
      </c>
      <c r="N54" s="119" t="n">
        <f aca="false">M54*31.25</f>
        <v>252.359133860605</v>
      </c>
    </row>
    <row collapsed="false" customFormat="false" customHeight="false" hidden="false" ht="12.75" outlineLevel="0" r="55">
      <c r="A55" s="118" t="n">
        <v>40402</v>
      </c>
      <c r="B55" s="0" t="s">
        <v>130</v>
      </c>
      <c r="C55" s="0" t="n">
        <v>5.695</v>
      </c>
      <c r="D55" s="0" t="n">
        <v>102.638</v>
      </c>
      <c r="E55" s="0" t="n">
        <v>28.35</v>
      </c>
      <c r="F55" s="0" t="n">
        <v>2868</v>
      </c>
      <c r="G55" s="0" t="n">
        <v>17.7</v>
      </c>
      <c r="I55" s="119" t="n">
        <f aca="false">(-((TAN(E55*PI()/180))/(TAN(($B$7+($B$14*(G55-$E$7)))*PI()/180))*($H$13+($B$15*(G55-$E$8)))+(TAN(E55*PI()/180))/(TAN(($B$7+($B$14*(G55-$E$7)))*PI()/180))*1/$B$16*($H$13+($B$15*(G55-$E$8)))-$B$13*1/$B$16*($H$13+($B$15*(G55-$E$8)))-($H$13+($B$15*(G55-$E$8)))+$B$13*($H$13+($B$15*(G55-$E$8))))+(WURZEL((POTENZ(((TAN(E55*PI()/180))/(TAN(($B$7+($B$14*(G55-$E$7)))*PI()/180))*($H$13+($B$15*(G55-$E$8)))+(TAN(E55*PI()/180))/(TAN(($B$7+($B$14*(G55-$E$7)))*PI()/180))*1/$B$16*($H$13+($B$15*(G55-$E$8)))-$B$13*1/$B$16*($H$13+($B$15*(G55-$E$8)))-($H$13+($B$15*(G55-$E$8)))+$B$13*($H$13+($B$15*(G55-$E$8)))),2))-4*((TAN(E55*PI()/180))/(TAN(($B$7+($B$14*(G55-$E$7)))*PI()/180))*1/$B$16*POTENZ(($H$13+($B$15*(G55-$E$8))),2))*((TAN(E55*PI()/180))/(TAN(($B$7+($B$14*(G55-$E$7)))*PI()/180))-1))))/(2*((TAN(E55*PI()/180))/(TAN(($B$7+($B$14*(G55-$E$7)))*PI()/180))*1/$B$16*POTENZ(($H$13+($B$15*(G55-$E$8))),2)))</f>
        <v>102.638394898828</v>
      </c>
      <c r="J55" s="120" t="n">
        <f aca="false">I55*20.9/100</f>
        <v>21.4514245338551</v>
      </c>
      <c r="K55" s="82" t="n">
        <f aca="false">($B$9-EXP(52.57-6690.9/(273.15+G55)-4.681*LN(273.15+G55)))*I55/100*0.2095</f>
        <v>213.456318840011</v>
      </c>
      <c r="L55" s="82" t="n">
        <f aca="false">K55/1.33322</f>
        <v>160.105848127099</v>
      </c>
      <c r="M55" s="119" t="n">
        <f aca="false">(($B$9-EXP(52.57-6690.9/(273.15+G55)-4.681*LN(273.15+G55)))/1013)*I55/100*0.2095*((49-1.335*G55+0.02759*POTENZ(G55,2)-0.0003235*POTENZ(G55,3)+0.000001614*POTENZ(G55,4))-($J$16*(5.516*10^-1-1.759*10^-2*G55+2.253*10^-4*POTENZ(G55,2)-2.654*10^-7*POTENZ(G55,3)+5.363*10^-8*POTENZ(G55,4))))*32/22.414</f>
        <v>8.05371245687791</v>
      </c>
      <c r="N55" s="119" t="n">
        <f aca="false">M55*31.25</f>
        <v>251.678514277435</v>
      </c>
    </row>
    <row collapsed="false" customFormat="false" customHeight="false" hidden="false" ht="12.75" outlineLevel="0" r="56">
      <c r="A56" s="118" t="n">
        <v>40402</v>
      </c>
      <c r="B56" s="0" t="s">
        <v>131</v>
      </c>
      <c r="C56" s="0" t="n">
        <v>5.862</v>
      </c>
      <c r="D56" s="0" t="n">
        <v>100.901</v>
      </c>
      <c r="E56" s="0" t="n">
        <v>28.54</v>
      </c>
      <c r="F56" s="0" t="n">
        <v>2876</v>
      </c>
      <c r="G56" s="0" t="n">
        <v>17.7</v>
      </c>
      <c r="I56" s="119" t="n">
        <f aca="false">(-((TAN(E56*PI()/180))/(TAN(($B$7+($B$14*(G56-$E$7)))*PI()/180))*($H$13+($B$15*(G56-$E$8)))+(TAN(E56*PI()/180))/(TAN(($B$7+($B$14*(G56-$E$7)))*PI()/180))*1/$B$16*($H$13+($B$15*(G56-$E$8)))-$B$13*1/$B$16*($H$13+($B$15*(G56-$E$8)))-($H$13+($B$15*(G56-$E$8)))+$B$13*($H$13+($B$15*(G56-$E$8))))+(WURZEL((POTENZ(((TAN(E56*PI()/180))/(TAN(($B$7+($B$14*(G56-$E$7)))*PI()/180))*($H$13+($B$15*(G56-$E$8)))+(TAN(E56*PI()/180))/(TAN(($B$7+($B$14*(G56-$E$7)))*PI()/180))*1/$B$16*($H$13+($B$15*(G56-$E$8)))-$B$13*1/$B$16*($H$13+($B$15*(G56-$E$8)))-($H$13+($B$15*(G56-$E$8)))+$B$13*($H$13+($B$15*(G56-$E$8)))),2))-4*((TAN(E56*PI()/180))/(TAN(($B$7+($B$14*(G56-$E$7)))*PI()/180))*1/$B$16*POTENZ(($H$13+($B$15*(G56-$E$8))),2))*((TAN(E56*PI()/180))/(TAN(($B$7+($B$14*(G56-$E$7)))*PI()/180))-1))))/(2*((TAN(E56*PI()/180))/(TAN(($B$7+($B$14*(G56-$E$7)))*PI()/180))*1/$B$16*POTENZ(($H$13+($B$15*(G56-$E$8))),2)))</f>
        <v>100.900720621096</v>
      </c>
      <c r="J56" s="120" t="n">
        <f aca="false">I56*20.9/100</f>
        <v>21.0882506098091</v>
      </c>
      <c r="K56" s="82" t="n">
        <f aca="false">($B$9-EXP(52.57-6690.9/(273.15+G56)-4.681*LN(273.15+G56)))*I56/100*0.2095</f>
        <v>209.842490359613</v>
      </c>
      <c r="L56" s="82" t="n">
        <f aca="false">K56/1.33322</f>
        <v>157.395246365651</v>
      </c>
      <c r="M56" s="119" t="n">
        <f aca="false">(($B$9-EXP(52.57-6690.9/(273.15+G56)-4.681*LN(273.15+G56)))/1013)*I56/100*0.2095*((49-1.335*G56+0.02759*POTENZ(G56,2)-0.0003235*POTENZ(G56,3)+0.000001614*POTENZ(G56,4))-($J$16*(5.516*10^-1-1.759*10^-2*G56+2.253*10^-4*POTENZ(G56,2)-2.654*10^-7*POTENZ(G56,3)+5.363*10^-8*POTENZ(G56,4))))*32/22.414</f>
        <v>7.91736261440069</v>
      </c>
      <c r="N56" s="119" t="n">
        <f aca="false">M56*31.25</f>
        <v>247.417581700022</v>
      </c>
    </row>
    <row collapsed="false" customFormat="false" customHeight="false" hidden="false" ht="12.75" outlineLevel="0" r="57">
      <c r="A57" s="118" t="n">
        <v>40402</v>
      </c>
      <c r="B57" s="0" t="s">
        <v>132</v>
      </c>
      <c r="C57" s="0" t="n">
        <v>6.028</v>
      </c>
      <c r="D57" s="0" t="n">
        <v>102.454</v>
      </c>
      <c r="E57" s="0" t="n">
        <v>28.37</v>
      </c>
      <c r="F57" s="0" t="n">
        <v>2880</v>
      </c>
      <c r="G57" s="0" t="n">
        <v>17.7</v>
      </c>
      <c r="I57" s="119" t="n">
        <f aca="false">(-((TAN(E57*PI()/180))/(TAN(($B$7+($B$14*(G57-$E$7)))*PI()/180))*($H$13+($B$15*(G57-$E$8)))+(TAN(E57*PI()/180))/(TAN(($B$7+($B$14*(G57-$E$7)))*PI()/180))*1/$B$16*($H$13+($B$15*(G57-$E$8)))-$B$13*1/$B$16*($H$13+($B$15*(G57-$E$8)))-($H$13+($B$15*(G57-$E$8)))+$B$13*($H$13+($B$15*(G57-$E$8))))+(WURZEL((POTENZ(((TAN(E57*PI()/180))/(TAN(($B$7+($B$14*(G57-$E$7)))*PI()/180))*($H$13+($B$15*(G57-$E$8)))+(TAN(E57*PI()/180))/(TAN(($B$7+($B$14*(G57-$E$7)))*PI()/180))*1/$B$16*($H$13+($B$15*(G57-$E$8)))-$B$13*1/$B$16*($H$13+($B$15*(G57-$E$8)))-($H$13+($B$15*(G57-$E$8)))+$B$13*($H$13+($B$15*(G57-$E$8)))),2))-4*((TAN(E57*PI()/180))/(TAN(($B$7+($B$14*(G57-$E$7)))*PI()/180))*1/$B$16*POTENZ(($H$13+($B$15*(G57-$E$8))),2))*((TAN(E57*PI()/180))/(TAN(($B$7+($B$14*(G57-$E$7)))*PI()/180))-1))))/(2*((TAN(E57*PI()/180))/(TAN(($B$7+($B$14*(G57-$E$7)))*PI()/180))*1/$B$16*POTENZ(($H$13+($B$15*(G57-$E$8))),2)))</f>
        <v>102.453838377034</v>
      </c>
      <c r="J57" s="120" t="n">
        <f aca="false">I57*20.9/100</f>
        <v>21.4128522208002</v>
      </c>
      <c r="K57" s="82" t="n">
        <f aca="false">($B$9-EXP(52.57-6690.9/(273.15+G57)-4.681*LN(273.15+G57)))*I57/100*0.2095</f>
        <v>213.072497992083</v>
      </c>
      <c r="L57" s="82" t="n">
        <f aca="false">K57/1.33322</f>
        <v>159.817958020494</v>
      </c>
      <c r="M57" s="119" t="n">
        <f aca="false">(($B$9-EXP(52.57-6690.9/(273.15+G57)-4.681*LN(273.15+G57)))/1013)*I57/100*0.2095*((49-1.335*G57+0.02759*POTENZ(G57,2)-0.0003235*POTENZ(G57,3)+0.000001614*POTENZ(G57,4))-($J$16*(5.516*10^-1-1.759*10^-2*G57+2.253*10^-4*POTENZ(G57,2)-2.654*10^-7*POTENZ(G57,3)+5.363*10^-8*POTENZ(G57,4))))*32/22.414</f>
        <v>8.03923088631131</v>
      </c>
      <c r="N57" s="119" t="n">
        <f aca="false">M57*31.25</f>
        <v>251.225965197229</v>
      </c>
    </row>
    <row collapsed="false" customFormat="false" customHeight="false" hidden="false" ht="12.75" outlineLevel="0" r="58">
      <c r="A58" s="118" t="n">
        <v>40402</v>
      </c>
      <c r="B58" s="0" t="s">
        <v>133</v>
      </c>
      <c r="C58" s="0" t="n">
        <v>6.195</v>
      </c>
      <c r="D58" s="0" t="n">
        <v>102.823</v>
      </c>
      <c r="E58" s="0" t="n">
        <v>28.33</v>
      </c>
      <c r="F58" s="0" t="n">
        <v>2871</v>
      </c>
      <c r="G58" s="0" t="n">
        <v>17.7</v>
      </c>
      <c r="I58" s="119" t="n">
        <f aca="false">(-((TAN(E58*PI()/180))/(TAN(($B$7+($B$14*(G58-$E$7)))*PI()/180))*($H$13+($B$15*(G58-$E$8)))+(TAN(E58*PI()/180))/(TAN(($B$7+($B$14*(G58-$E$7)))*PI()/180))*1/$B$16*($H$13+($B$15*(G58-$E$8)))-$B$13*1/$B$16*($H$13+($B$15*(G58-$E$8)))-($H$13+($B$15*(G58-$E$8)))+$B$13*($H$13+($B$15*(G58-$E$8))))+(WURZEL((POTENZ(((TAN(E58*PI()/180))/(TAN(($B$7+($B$14*(G58-$E$7)))*PI()/180))*($H$13+($B$15*(G58-$E$8)))+(TAN(E58*PI()/180))/(TAN(($B$7+($B$14*(G58-$E$7)))*PI()/180))*1/$B$16*($H$13+($B$15*(G58-$E$8)))-$B$13*1/$B$16*($H$13+($B$15*(G58-$E$8)))-($H$13+($B$15*(G58-$E$8)))+$B$13*($H$13+($B$15*(G58-$E$8)))),2))-4*((TAN(E58*PI()/180))/(TAN(($B$7+($B$14*(G58-$E$7)))*PI()/180))*1/$B$16*POTENZ(($H$13+($B$15*(G58-$E$8))),2))*((TAN(E58*PI()/180))/(TAN(($B$7+($B$14*(G58-$E$7)))*PI()/180))-1))))/(2*((TAN(E58*PI()/180))/(TAN(($B$7+($B$14*(G58-$E$7)))*PI()/180))*1/$B$16*POTENZ(($H$13+($B$15*(G58-$E$8))),2)))</f>
        <v>102.823341865146</v>
      </c>
      <c r="J58" s="120" t="n">
        <f aca="false">I58*20.9/100</f>
        <v>21.4900784498154</v>
      </c>
      <c r="K58" s="82" t="n">
        <f aca="false">($B$9-EXP(52.57-6690.9/(273.15+G58)-4.681*LN(273.15+G58)))*I58/100*0.2095</f>
        <v>213.840951692558</v>
      </c>
      <c r="L58" s="82" t="n">
        <f aca="false">K58/1.33322</f>
        <v>160.394347288938</v>
      </c>
      <c r="M58" s="119" t="n">
        <f aca="false">(($B$9-EXP(52.57-6690.9/(273.15+G58)-4.681*LN(273.15+G58)))/1013)*I58/100*0.2095*((49-1.335*G58+0.02759*POTENZ(G58,2)-0.0003235*POTENZ(G58,3)+0.000001614*POTENZ(G58,4))-($J$16*(5.516*10^-1-1.759*10^-2*G58+2.253*10^-4*POTENZ(G58,2)-2.654*10^-7*POTENZ(G58,3)+5.363*10^-8*POTENZ(G58,4))))*32/22.414</f>
        <v>8.06822466439985</v>
      </c>
      <c r="N58" s="119" t="n">
        <f aca="false">M58*31.25</f>
        <v>252.132020762495</v>
      </c>
    </row>
    <row collapsed="false" customFormat="false" customHeight="false" hidden="false" ht="12.75" outlineLevel="0" r="59">
      <c r="A59" s="118" t="n">
        <v>40402</v>
      </c>
      <c r="B59" s="0" t="s">
        <v>134</v>
      </c>
      <c r="C59" s="0" t="n">
        <v>6.362</v>
      </c>
      <c r="D59" s="0" t="n">
        <v>101.628</v>
      </c>
      <c r="E59" s="0" t="n">
        <v>28.46</v>
      </c>
      <c r="F59" s="0" t="n">
        <v>2876</v>
      </c>
      <c r="G59" s="0" t="n">
        <v>17.7</v>
      </c>
      <c r="I59" s="119" t="n">
        <f aca="false">(-((TAN(E59*PI()/180))/(TAN(($B$7+($B$14*(G59-$E$7)))*PI()/180))*($H$13+($B$15*(G59-$E$8)))+(TAN(E59*PI()/180))/(TAN(($B$7+($B$14*(G59-$E$7)))*PI()/180))*1/$B$16*($H$13+($B$15*(G59-$E$8)))-$B$13*1/$B$16*($H$13+($B$15*(G59-$E$8)))-($H$13+($B$15*(G59-$E$8)))+$B$13*($H$13+($B$15*(G59-$E$8))))+(WURZEL((POTENZ(((TAN(E59*PI()/180))/(TAN(($B$7+($B$14*(G59-$E$7)))*PI()/180))*($H$13+($B$15*(G59-$E$8)))+(TAN(E59*PI()/180))/(TAN(($B$7+($B$14*(G59-$E$7)))*PI()/180))*1/$B$16*($H$13+($B$15*(G59-$E$8)))-$B$13*1/$B$16*($H$13+($B$15*(G59-$E$8)))-($H$13+($B$15*(G59-$E$8)))+$B$13*($H$13+($B$15*(G59-$E$8)))),2))-4*((TAN(E59*PI()/180))/(TAN(($B$7+($B$14*(G59-$E$7)))*PI()/180))*1/$B$16*POTENZ(($H$13+($B$15*(G59-$E$8))),2))*((TAN(E59*PI()/180))/(TAN(($B$7+($B$14*(G59-$E$7)))*PI()/180))-1))))/(2*((TAN(E59*PI()/180))/(TAN(($B$7+($B$14*(G59-$E$7)))*PI()/180))*1/$B$16*POTENZ(($H$13+($B$15*(G59-$E$8))),2)))</f>
        <v>101.628136940593</v>
      </c>
      <c r="J59" s="120" t="n">
        <f aca="false">I59*20.9/100</f>
        <v>21.2402806205839</v>
      </c>
      <c r="K59" s="82" t="n">
        <f aca="false">($B$9-EXP(52.57-6690.9/(273.15+G59)-4.681*LN(273.15+G59)))*I59/100*0.2095</f>
        <v>211.355292756582</v>
      </c>
      <c r="L59" s="82" t="n">
        <f aca="false">K59/1.33322</f>
        <v>158.529944612729</v>
      </c>
      <c r="M59" s="119" t="n">
        <f aca="false">(($B$9-EXP(52.57-6690.9/(273.15+G59)-4.681*LN(273.15+G59)))/1013)*I59/100*0.2095*((49-1.335*G59+0.02759*POTENZ(G59,2)-0.0003235*POTENZ(G59,3)+0.000001614*POTENZ(G59,4))-($J$16*(5.516*10^-1-1.759*10^-2*G59+2.253*10^-4*POTENZ(G59,2)-2.654*10^-7*POTENZ(G59,3)+5.363*10^-8*POTENZ(G59,4))))*32/22.414</f>
        <v>7.97444068815121</v>
      </c>
      <c r="N59" s="119" t="n">
        <f aca="false">M59*31.25</f>
        <v>249.201271504725</v>
      </c>
    </row>
    <row collapsed="false" customFormat="false" customHeight="false" hidden="false" ht="12.75" outlineLevel="0" r="60">
      <c r="A60" s="118" t="n">
        <v>40402</v>
      </c>
      <c r="B60" s="0" t="s">
        <v>135</v>
      </c>
      <c r="C60" s="0" t="n">
        <v>6.529</v>
      </c>
      <c r="D60" s="0" t="n">
        <v>101.537</v>
      </c>
      <c r="E60" s="0" t="n">
        <v>28.47</v>
      </c>
      <c r="F60" s="0" t="n">
        <v>2872</v>
      </c>
      <c r="G60" s="0" t="n">
        <v>17.7</v>
      </c>
      <c r="I60" s="119" t="n">
        <f aca="false">(-((TAN(E60*PI()/180))/(TAN(($B$7+($B$14*(G60-$E$7)))*PI()/180))*($H$13+($B$15*(G60-$E$8)))+(TAN(E60*PI()/180))/(TAN(($B$7+($B$14*(G60-$E$7)))*PI()/180))*1/$B$16*($H$13+($B$15*(G60-$E$8)))-$B$13*1/$B$16*($H$13+($B$15*(G60-$E$8)))-($H$13+($B$15*(G60-$E$8)))+$B$13*($H$13+($B$15*(G60-$E$8))))+(WURZEL((POTENZ(((TAN(E60*PI()/180))/(TAN(($B$7+($B$14*(G60-$E$7)))*PI()/180))*($H$13+($B$15*(G60-$E$8)))+(TAN(E60*PI()/180))/(TAN(($B$7+($B$14*(G60-$E$7)))*PI()/180))*1/$B$16*($H$13+($B$15*(G60-$E$8)))-$B$13*1/$B$16*($H$13+($B$15*(G60-$E$8)))-($H$13+($B$15*(G60-$E$8)))+$B$13*($H$13+($B$15*(G60-$E$8)))),2))-4*((TAN(E60*PI()/180))/(TAN(($B$7+($B$14*(G60-$E$7)))*PI()/180))*1/$B$16*POTENZ(($H$13+($B$15*(G60-$E$8))),2))*((TAN(E60*PI()/180))/(TAN(($B$7+($B$14*(G60-$E$7)))*PI()/180))-1))))/(2*((TAN(E60*PI()/180))/(TAN(($B$7+($B$14*(G60-$E$7)))*PI()/180))*1/$B$16*POTENZ(($H$13+($B$15*(G60-$E$8))),2)))</f>
        <v>101.536874804935</v>
      </c>
      <c r="J60" s="120" t="n">
        <f aca="false">I60*20.9/100</f>
        <v>21.2212068342314</v>
      </c>
      <c r="K60" s="82" t="n">
        <f aca="false">($B$9-EXP(52.57-6690.9/(273.15+G60)-4.681*LN(273.15+G60)))*I60/100*0.2095</f>
        <v>211.165495560843</v>
      </c>
      <c r="L60" s="82" t="n">
        <f aca="false">K60/1.33322</f>
        <v>158.387584615324</v>
      </c>
      <c r="M60" s="119" t="n">
        <f aca="false">(($B$9-EXP(52.57-6690.9/(273.15+G60)-4.681*LN(273.15+G60)))/1013)*I60/100*0.2095*((49-1.335*G60+0.02759*POTENZ(G60,2)-0.0003235*POTENZ(G60,3)+0.000001614*POTENZ(G60,4))-($J$16*(5.516*10^-1-1.759*10^-2*G60+2.253*10^-4*POTENZ(G60,2)-2.654*10^-7*POTENZ(G60,3)+5.363*10^-8*POTENZ(G60,4))))*32/22.414</f>
        <v>7.96727963502373</v>
      </c>
      <c r="N60" s="119" t="n">
        <f aca="false">M60*31.25</f>
        <v>248.977488594492</v>
      </c>
    </row>
    <row collapsed="false" customFormat="false" customHeight="false" hidden="false" ht="12.75" outlineLevel="0" r="61">
      <c r="A61" s="118" t="n">
        <v>40402</v>
      </c>
      <c r="B61" s="0" t="s">
        <v>136</v>
      </c>
      <c r="C61" s="0" t="n">
        <v>6.696</v>
      </c>
      <c r="D61" s="0" t="n">
        <v>101.537</v>
      </c>
      <c r="E61" s="0" t="n">
        <v>28.47</v>
      </c>
      <c r="F61" s="0" t="n">
        <v>2874</v>
      </c>
      <c r="G61" s="0" t="n">
        <v>17.7</v>
      </c>
      <c r="I61" s="119" t="n">
        <f aca="false">(-((TAN(E61*PI()/180))/(TAN(($B$7+($B$14*(G61-$E$7)))*PI()/180))*($H$13+($B$15*(G61-$E$8)))+(TAN(E61*PI()/180))/(TAN(($B$7+($B$14*(G61-$E$7)))*PI()/180))*1/$B$16*($H$13+($B$15*(G61-$E$8)))-$B$13*1/$B$16*($H$13+($B$15*(G61-$E$8)))-($H$13+($B$15*(G61-$E$8)))+$B$13*($H$13+($B$15*(G61-$E$8))))+(WURZEL((POTENZ(((TAN(E61*PI()/180))/(TAN(($B$7+($B$14*(G61-$E$7)))*PI()/180))*($H$13+($B$15*(G61-$E$8)))+(TAN(E61*PI()/180))/(TAN(($B$7+($B$14*(G61-$E$7)))*PI()/180))*1/$B$16*($H$13+($B$15*(G61-$E$8)))-$B$13*1/$B$16*($H$13+($B$15*(G61-$E$8)))-($H$13+($B$15*(G61-$E$8)))+$B$13*($H$13+($B$15*(G61-$E$8)))),2))-4*((TAN(E61*PI()/180))/(TAN(($B$7+($B$14*(G61-$E$7)))*PI()/180))*1/$B$16*POTENZ(($H$13+($B$15*(G61-$E$8))),2))*((TAN(E61*PI()/180))/(TAN(($B$7+($B$14*(G61-$E$7)))*PI()/180))-1))))/(2*((TAN(E61*PI()/180))/(TAN(($B$7+($B$14*(G61-$E$7)))*PI()/180))*1/$B$16*POTENZ(($H$13+($B$15*(G61-$E$8))),2)))</f>
        <v>101.536874804935</v>
      </c>
      <c r="J61" s="120" t="n">
        <f aca="false">I61*20.9/100</f>
        <v>21.2212068342314</v>
      </c>
      <c r="K61" s="82" t="n">
        <f aca="false">($B$9-EXP(52.57-6690.9/(273.15+G61)-4.681*LN(273.15+G61)))*I61/100*0.2095</f>
        <v>211.165495560843</v>
      </c>
      <c r="L61" s="82" t="n">
        <f aca="false">K61/1.33322</f>
        <v>158.387584615324</v>
      </c>
      <c r="M61" s="119" t="n">
        <f aca="false">(($B$9-EXP(52.57-6690.9/(273.15+G61)-4.681*LN(273.15+G61)))/1013)*I61/100*0.2095*((49-1.335*G61+0.02759*POTENZ(G61,2)-0.0003235*POTENZ(G61,3)+0.000001614*POTENZ(G61,4))-($J$16*(5.516*10^-1-1.759*10^-2*G61+2.253*10^-4*POTENZ(G61,2)-2.654*10^-7*POTENZ(G61,3)+5.363*10^-8*POTENZ(G61,4))))*32/22.414</f>
        <v>7.96727963502373</v>
      </c>
      <c r="N61" s="119" t="n">
        <f aca="false">M61*31.25</f>
        <v>248.977488594492</v>
      </c>
    </row>
    <row collapsed="false" customFormat="false" customHeight="false" hidden="false" ht="12.75" outlineLevel="0" r="62">
      <c r="A62" s="118" t="n">
        <v>40402</v>
      </c>
      <c r="B62" s="0" t="s">
        <v>137</v>
      </c>
      <c r="C62" s="0" t="n">
        <v>6.863</v>
      </c>
      <c r="D62" s="0" t="n">
        <v>101.994</v>
      </c>
      <c r="E62" s="0" t="n">
        <v>28.42</v>
      </c>
      <c r="F62" s="0" t="n">
        <v>2873</v>
      </c>
      <c r="G62" s="0" t="n">
        <v>17.7</v>
      </c>
      <c r="I62" s="119" t="n">
        <f aca="false">(-((TAN(E62*PI()/180))/(TAN(($B$7+($B$14*(G62-$E$7)))*PI()/180))*($H$13+($B$15*(G62-$E$8)))+(TAN(E62*PI()/180))/(TAN(($B$7+($B$14*(G62-$E$7)))*PI()/180))*1/$B$16*($H$13+($B$15*(G62-$E$8)))-$B$13*1/$B$16*($H$13+($B$15*(G62-$E$8)))-($H$13+($B$15*(G62-$E$8)))+$B$13*($H$13+($B$15*(G62-$E$8))))+(WURZEL((POTENZ(((TAN(E62*PI()/180))/(TAN(($B$7+($B$14*(G62-$E$7)))*PI()/180))*($H$13+($B$15*(G62-$E$8)))+(TAN(E62*PI()/180))/(TAN(($B$7+($B$14*(G62-$E$7)))*PI()/180))*1/$B$16*($H$13+($B$15*(G62-$E$8)))-$B$13*1/$B$16*($H$13+($B$15*(G62-$E$8)))-($H$13+($B$15*(G62-$E$8)))+$B$13*($H$13+($B$15*(G62-$E$8)))),2))-4*((TAN(E62*PI()/180))/(TAN(($B$7+($B$14*(G62-$E$7)))*PI()/180))*1/$B$16*POTENZ(($H$13+($B$15*(G62-$E$8))),2))*((TAN(E62*PI()/180))/(TAN(($B$7+($B$14*(G62-$E$7)))*PI()/180))-1))))/(2*((TAN(E62*PI()/180))/(TAN(($B$7+($B$14*(G62-$E$7)))*PI()/180))*1/$B$16*POTENZ(($H$13+($B$15*(G62-$E$8))),2)))</f>
        <v>101.994148197651</v>
      </c>
      <c r="J62" s="120" t="n">
        <f aca="false">I62*20.9/100</f>
        <v>21.3167769733091</v>
      </c>
      <c r="K62" s="82" t="n">
        <f aca="false">($B$9-EXP(52.57-6690.9/(273.15+G62)-4.681*LN(273.15+G62)))*I62/100*0.2095</f>
        <v>212.116483689689</v>
      </c>
      <c r="L62" s="82" t="n">
        <f aca="false">K62/1.33322</f>
        <v>159.100886342606</v>
      </c>
      <c r="M62" s="119" t="n">
        <f aca="false">(($B$9-EXP(52.57-6690.9/(273.15+G62)-4.681*LN(273.15+G62)))/1013)*I62/100*0.2095*((49-1.335*G62+0.02759*POTENZ(G62,2)-0.0003235*POTENZ(G62,3)+0.000001614*POTENZ(G62,4))-($J$16*(5.516*10^-1-1.759*10^-2*G62+2.253*10^-4*POTENZ(G62,2)-2.654*10^-7*POTENZ(G62,3)+5.363*10^-8*POTENZ(G62,4))))*32/22.414</f>
        <v>8.00316044183823</v>
      </c>
      <c r="N62" s="119" t="n">
        <f aca="false">M62*31.25</f>
        <v>250.098763807445</v>
      </c>
    </row>
    <row collapsed="false" customFormat="false" customHeight="false" hidden="false" ht="12.75" outlineLevel="0" r="63">
      <c r="A63" s="118" t="n">
        <v>40402</v>
      </c>
      <c r="B63" s="0" t="s">
        <v>138</v>
      </c>
      <c r="C63" s="0" t="n">
        <v>7.03</v>
      </c>
      <c r="D63" s="0" t="n">
        <v>101.355</v>
      </c>
      <c r="E63" s="0" t="n">
        <v>28.49</v>
      </c>
      <c r="F63" s="0" t="n">
        <v>2874</v>
      </c>
      <c r="G63" s="0" t="n">
        <v>17.7</v>
      </c>
      <c r="I63" s="119" t="n">
        <f aca="false">(-((TAN(E63*PI()/180))/(TAN(($B$7+($B$14*(G63-$E$7)))*PI()/180))*($H$13+($B$15*(G63-$E$8)))+(TAN(E63*PI()/180))/(TAN(($B$7+($B$14*(G63-$E$7)))*PI()/180))*1/$B$16*($H$13+($B$15*(G63-$E$8)))-$B$13*1/$B$16*($H$13+($B$15*(G63-$E$8)))-($H$13+($B$15*(G63-$E$8)))+$B$13*($H$13+($B$15*(G63-$E$8))))+(WURZEL((POTENZ(((TAN(E63*PI()/180))/(TAN(($B$7+($B$14*(G63-$E$7)))*PI()/180))*($H$13+($B$15*(G63-$E$8)))+(TAN(E63*PI()/180))/(TAN(($B$7+($B$14*(G63-$E$7)))*PI()/180))*1/$B$16*($H$13+($B$15*(G63-$E$8)))-$B$13*1/$B$16*($H$13+($B$15*(G63-$E$8)))-($H$13+($B$15*(G63-$E$8)))+$B$13*($H$13+($B$15*(G63-$E$8)))),2))-4*((TAN(E63*PI()/180))/(TAN(($B$7+($B$14*(G63-$E$7)))*PI()/180))*1/$B$16*POTENZ(($H$13+($B$15*(G63-$E$8))),2))*((TAN(E63*PI()/180))/(TAN(($B$7+($B$14*(G63-$E$7)))*PI()/180))-1))))/(2*((TAN(E63*PI()/180))/(TAN(($B$7+($B$14*(G63-$E$7)))*PI()/180))*1/$B$16*POTENZ(($H$13+($B$15*(G63-$E$8))),2)))</f>
        <v>101.354638418959</v>
      </c>
      <c r="J63" s="120" t="n">
        <f aca="false">I63*20.9/100</f>
        <v>21.1831194295625</v>
      </c>
      <c r="K63" s="82" t="n">
        <f aca="false">($B$9-EXP(52.57-6690.9/(273.15+G63)-4.681*LN(273.15+G63)))*I63/100*0.2095</f>
        <v>210.786499882398</v>
      </c>
      <c r="L63" s="82" t="n">
        <f aca="false">K63/1.33322</f>
        <v>158.103313693463</v>
      </c>
      <c r="M63" s="119" t="n">
        <f aca="false">(($B$9-EXP(52.57-6690.9/(273.15+G63)-4.681*LN(273.15+G63)))/1013)*I63/100*0.2095*((49-1.335*G63+0.02759*POTENZ(G63,2)-0.0003235*POTENZ(G63,3)+0.000001614*POTENZ(G63,4))-($J$16*(5.516*10^-1-1.759*10^-2*G63+2.253*10^-4*POTENZ(G63,2)-2.654*10^-7*POTENZ(G63,3)+5.363*10^-8*POTENZ(G63,4))))*32/22.414</f>
        <v>7.95298011822714</v>
      </c>
      <c r="N63" s="119" t="n">
        <f aca="false">M63*31.25</f>
        <v>248.530628694598</v>
      </c>
    </row>
    <row collapsed="false" customFormat="false" customHeight="false" hidden="false" ht="12.75" outlineLevel="0" r="64">
      <c r="A64" s="118" t="n">
        <v>40402</v>
      </c>
      <c r="B64" s="0" t="s">
        <v>139</v>
      </c>
      <c r="C64" s="0" t="n">
        <v>7.197</v>
      </c>
      <c r="D64" s="0" t="n">
        <v>102.178</v>
      </c>
      <c r="E64" s="0" t="n">
        <v>28.4</v>
      </c>
      <c r="F64" s="0" t="n">
        <v>2876</v>
      </c>
      <c r="G64" s="0" t="n">
        <v>17.7</v>
      </c>
      <c r="I64" s="119" t="n">
        <f aca="false">(-((TAN(E64*PI()/180))/(TAN(($B$7+($B$14*(G64-$E$7)))*PI()/180))*($H$13+($B$15*(G64-$E$8)))+(TAN(E64*PI()/180))/(TAN(($B$7+($B$14*(G64-$E$7)))*PI()/180))*1/$B$16*($H$13+($B$15*(G64-$E$8)))-$B$13*1/$B$16*($H$13+($B$15*(G64-$E$8)))-($H$13+($B$15*(G64-$E$8)))+$B$13*($H$13+($B$15*(G64-$E$8))))+(WURZEL((POTENZ(((TAN(E64*PI()/180))/(TAN(($B$7+($B$14*(G64-$E$7)))*PI()/180))*($H$13+($B$15*(G64-$E$8)))+(TAN(E64*PI()/180))/(TAN(($B$7+($B$14*(G64-$E$7)))*PI()/180))*1/$B$16*($H$13+($B$15*(G64-$E$8)))-$B$13*1/$B$16*($H$13+($B$15*(G64-$E$8)))-($H$13+($B$15*(G64-$E$8)))+$B$13*($H$13+($B$15*(G64-$E$8)))),2))-4*((TAN(E64*PI()/180))/(TAN(($B$7+($B$14*(G64-$E$7)))*PI()/180))*1/$B$16*POTENZ(($H$13+($B$15*(G64-$E$8))),2))*((TAN(E64*PI()/180))/(TAN(($B$7+($B$14*(G64-$E$7)))*PI()/180))-1))))/(2*((TAN(E64*PI()/180))/(TAN(($B$7+($B$14*(G64-$E$7)))*PI()/180))*1/$B$16*POTENZ(($H$13+($B$15*(G64-$E$8))),2)))</f>
        <v>102.177733319407</v>
      </c>
      <c r="J64" s="120" t="n">
        <f aca="false">I64*20.9/100</f>
        <v>21.3551462637561</v>
      </c>
      <c r="K64" s="82" t="n">
        <f aca="false">($B$9-EXP(52.57-6690.9/(273.15+G64)-4.681*LN(273.15+G64)))*I64/100*0.2095</f>
        <v>212.498284324067</v>
      </c>
      <c r="L64" s="82" t="n">
        <f aca="false">K64/1.33322</f>
        <v>159.387261160249</v>
      </c>
      <c r="M64" s="119" t="n">
        <f aca="false">(($B$9-EXP(52.57-6690.9/(273.15+G64)-4.681*LN(273.15+G64)))/1013)*I64/100*0.2095*((49-1.335*G64+0.02759*POTENZ(G64,2)-0.0003235*POTENZ(G64,3)+0.000001614*POTENZ(G64,4))-($J$16*(5.516*10^-1-1.759*10^-2*G64+2.253*10^-4*POTENZ(G64,2)-2.654*10^-7*POTENZ(G64,3)+5.363*10^-8*POTENZ(G64,4))))*32/22.414</f>
        <v>8.01756578969507</v>
      </c>
      <c r="N64" s="119" t="n">
        <f aca="false">M64*31.25</f>
        <v>250.548930927971</v>
      </c>
    </row>
    <row collapsed="false" customFormat="false" customHeight="false" hidden="false" ht="12.75" outlineLevel="0" r="65">
      <c r="A65" s="118" t="n">
        <v>40402</v>
      </c>
      <c r="B65" s="0" t="s">
        <v>140</v>
      </c>
      <c r="C65" s="0" t="n">
        <v>7.364</v>
      </c>
      <c r="D65" s="0" t="n">
        <v>102.27</v>
      </c>
      <c r="E65" s="0" t="n">
        <v>28.39</v>
      </c>
      <c r="F65" s="0" t="n">
        <v>2880</v>
      </c>
      <c r="G65" s="0" t="n">
        <v>17.7</v>
      </c>
      <c r="I65" s="119" t="n">
        <f aca="false">(-((TAN(E65*PI()/180))/(TAN(($B$7+($B$14*(G65-$E$7)))*PI()/180))*($H$13+($B$15*(G65-$E$8)))+(TAN(E65*PI()/180))/(TAN(($B$7+($B$14*(G65-$E$7)))*PI()/180))*1/$B$16*($H$13+($B$15*(G65-$E$8)))-$B$13*1/$B$16*($H$13+($B$15*(G65-$E$8)))-($H$13+($B$15*(G65-$E$8)))+$B$13*($H$13+($B$15*(G65-$E$8))))+(WURZEL((POTENZ(((TAN(E65*PI()/180))/(TAN(($B$7+($B$14*(G65-$E$7)))*PI()/180))*($H$13+($B$15*(G65-$E$8)))+(TAN(E65*PI()/180))/(TAN(($B$7+($B$14*(G65-$E$7)))*PI()/180))*1/$B$16*($H$13+($B$15*(G65-$E$8)))-$B$13*1/$B$16*($H$13+($B$15*(G65-$E$8)))-($H$13+($B$15*(G65-$E$8)))+$B$13*($H$13+($B$15*(G65-$E$8)))),2))-4*((TAN(E65*PI()/180))/(TAN(($B$7+($B$14*(G65-$E$7)))*PI()/180))*1/$B$16*POTENZ(($H$13+($B$15*(G65-$E$8))),2))*((TAN(E65*PI()/180))/(TAN(($B$7+($B$14*(G65-$E$7)))*PI()/180))-1))))/(2*((TAN(E65*PI()/180))/(TAN(($B$7+($B$14*(G65-$E$7)))*PI()/180))*1/$B$16*POTENZ(($H$13+($B$15*(G65-$E$8))),2)))</f>
        <v>102.269671221206</v>
      </c>
      <c r="J65" s="120" t="n">
        <f aca="false">I65*20.9/100</f>
        <v>21.374361285232</v>
      </c>
      <c r="K65" s="82" t="n">
        <f aca="false">($B$9-EXP(52.57-6690.9/(273.15+G65)-4.681*LN(273.15+G65)))*I65/100*0.2095</f>
        <v>212.689486905704</v>
      </c>
      <c r="L65" s="82" t="n">
        <f aca="false">K65/1.33322</f>
        <v>159.530675286678</v>
      </c>
      <c r="M65" s="119" t="n">
        <f aca="false">(($B$9-EXP(52.57-6690.9/(273.15+G65)-4.681*LN(273.15+G65)))/1013)*I65/100*0.2095*((49-1.335*G65+0.02759*POTENZ(G65,2)-0.0003235*POTENZ(G65,3)+0.000001614*POTENZ(G65,4))-($J$16*(5.516*10^-1-1.759*10^-2*G65+2.253*10^-4*POTENZ(G65,2)-2.654*10^-7*POTENZ(G65,3)+5.363*10^-8*POTENZ(G65,4))))*32/22.414</f>
        <v>8.024779868069</v>
      </c>
      <c r="N65" s="119" t="n">
        <f aca="false">M65*31.25</f>
        <v>250.774370877156</v>
      </c>
    </row>
    <row collapsed="false" customFormat="false" customHeight="false" hidden="false" ht="12.75" outlineLevel="0" r="66">
      <c r="A66" s="118" t="n">
        <v>40402</v>
      </c>
      <c r="B66" s="0" t="s">
        <v>141</v>
      </c>
      <c r="C66" s="0" t="n">
        <v>7.531</v>
      </c>
      <c r="D66" s="0" t="n">
        <v>101.903</v>
      </c>
      <c r="E66" s="0" t="n">
        <v>28.43</v>
      </c>
      <c r="F66" s="0" t="n">
        <v>2875</v>
      </c>
      <c r="G66" s="0" t="n">
        <v>17.7</v>
      </c>
      <c r="I66" s="119" t="n">
        <f aca="false">(-((TAN(E66*PI()/180))/(TAN(($B$7+($B$14*(G66-$E$7)))*PI()/180))*($H$13+($B$15*(G66-$E$8)))+(TAN(E66*PI()/180))/(TAN(($B$7+($B$14*(G66-$E$7)))*PI()/180))*1/$B$16*($H$13+($B$15*(G66-$E$8)))-$B$13*1/$B$16*($H$13+($B$15*(G66-$E$8)))-($H$13+($B$15*(G66-$E$8)))+$B$13*($H$13+($B$15*(G66-$E$8))))+(WURZEL((POTENZ(((TAN(E66*PI()/180))/(TAN(($B$7+($B$14*(G66-$E$7)))*PI()/180))*($H$13+($B$15*(G66-$E$8)))+(TAN(E66*PI()/180))/(TAN(($B$7+($B$14*(G66-$E$7)))*PI()/180))*1/$B$16*($H$13+($B$15*(G66-$E$8)))-$B$13*1/$B$16*($H$13+($B$15*(G66-$E$8)))-($H$13+($B$15*(G66-$E$8)))+$B$13*($H$13+($B$15*(G66-$E$8)))),2))-4*((TAN(E66*PI()/180))/(TAN(($B$7+($B$14*(G66-$E$7)))*PI()/180))*1/$B$16*POTENZ(($H$13+($B$15*(G66-$E$8))),2))*((TAN(E66*PI()/180))/(TAN(($B$7+($B$14*(G66-$E$7)))*PI()/180))-1))))/(2*((TAN(E66*PI()/180))/(TAN(($B$7+($B$14*(G66-$E$7)))*PI()/180))*1/$B$16*POTENZ(($H$13+($B$15*(G66-$E$8))),2)))</f>
        <v>101.90250071017</v>
      </c>
      <c r="J66" s="120" t="n">
        <f aca="false">I66*20.9/100</f>
        <v>21.2976226484255</v>
      </c>
      <c r="K66" s="82" t="n">
        <f aca="false">($B$9-EXP(52.57-6690.9/(273.15+G66)-4.681*LN(273.15+G66)))*I66/100*0.2095</f>
        <v>211.925885080583</v>
      </c>
      <c r="L66" s="82" t="n">
        <f aca="false">K66/1.33322</f>
        <v>158.957925234082</v>
      </c>
      <c r="M66" s="119" t="n">
        <f aca="false">(($B$9-EXP(52.57-6690.9/(273.15+G66)-4.681*LN(273.15+G66)))/1013)*I66/100*0.2095*((49-1.335*G66+0.02759*POTENZ(G66,2)-0.0003235*POTENZ(G66,3)+0.000001614*POTENZ(G66,4))-($J$16*(5.516*10^-1-1.759*10^-2*G66+2.253*10^-4*POTENZ(G66,2)-2.654*10^-7*POTENZ(G66,3)+5.363*10^-8*POTENZ(G66,4))))*32/22.414</f>
        <v>7.9959691513636</v>
      </c>
      <c r="N66" s="119" t="n">
        <f aca="false">M66*31.25</f>
        <v>249.874035980112</v>
      </c>
    </row>
    <row collapsed="false" customFormat="false" customHeight="false" hidden="false" ht="12.75" outlineLevel="0" r="67">
      <c r="A67" s="118" t="n">
        <v>40402</v>
      </c>
      <c r="B67" s="0" t="s">
        <v>142</v>
      </c>
      <c r="C67" s="0" t="n">
        <v>7.698</v>
      </c>
      <c r="D67" s="0" t="n">
        <v>101.355</v>
      </c>
      <c r="E67" s="0" t="n">
        <v>28.49</v>
      </c>
      <c r="F67" s="0" t="n">
        <v>2875</v>
      </c>
      <c r="G67" s="0" t="n">
        <v>17.7</v>
      </c>
      <c r="I67" s="119" t="n">
        <f aca="false">(-((TAN(E67*PI()/180))/(TAN(($B$7+($B$14*(G67-$E$7)))*PI()/180))*($H$13+($B$15*(G67-$E$8)))+(TAN(E67*PI()/180))/(TAN(($B$7+($B$14*(G67-$E$7)))*PI()/180))*1/$B$16*($H$13+($B$15*(G67-$E$8)))-$B$13*1/$B$16*($H$13+($B$15*(G67-$E$8)))-($H$13+($B$15*(G67-$E$8)))+$B$13*($H$13+($B$15*(G67-$E$8))))+(WURZEL((POTENZ(((TAN(E67*PI()/180))/(TAN(($B$7+($B$14*(G67-$E$7)))*PI()/180))*($H$13+($B$15*(G67-$E$8)))+(TAN(E67*PI()/180))/(TAN(($B$7+($B$14*(G67-$E$7)))*PI()/180))*1/$B$16*($H$13+($B$15*(G67-$E$8)))-$B$13*1/$B$16*($H$13+($B$15*(G67-$E$8)))-($H$13+($B$15*(G67-$E$8)))+$B$13*($H$13+($B$15*(G67-$E$8)))),2))-4*((TAN(E67*PI()/180))/(TAN(($B$7+($B$14*(G67-$E$7)))*PI()/180))*1/$B$16*POTENZ(($H$13+($B$15*(G67-$E$8))),2))*((TAN(E67*PI()/180))/(TAN(($B$7+($B$14*(G67-$E$7)))*PI()/180))-1))))/(2*((TAN(E67*PI()/180))/(TAN(($B$7+($B$14*(G67-$E$7)))*PI()/180))*1/$B$16*POTENZ(($H$13+($B$15*(G67-$E$8))),2)))</f>
        <v>101.354638418959</v>
      </c>
      <c r="J67" s="120" t="n">
        <f aca="false">I67*20.9/100</f>
        <v>21.1831194295625</v>
      </c>
      <c r="K67" s="82" t="n">
        <f aca="false">($B$9-EXP(52.57-6690.9/(273.15+G67)-4.681*LN(273.15+G67)))*I67/100*0.2095</f>
        <v>210.786499882398</v>
      </c>
      <c r="L67" s="82" t="n">
        <f aca="false">K67/1.33322</f>
        <v>158.103313693463</v>
      </c>
      <c r="M67" s="119" t="n">
        <f aca="false">(($B$9-EXP(52.57-6690.9/(273.15+G67)-4.681*LN(273.15+G67)))/1013)*I67/100*0.2095*((49-1.335*G67+0.02759*POTENZ(G67,2)-0.0003235*POTENZ(G67,3)+0.000001614*POTENZ(G67,4))-($J$16*(5.516*10^-1-1.759*10^-2*G67+2.253*10^-4*POTENZ(G67,2)-2.654*10^-7*POTENZ(G67,3)+5.363*10^-8*POTENZ(G67,4))))*32/22.414</f>
        <v>7.95298011822714</v>
      </c>
      <c r="N67" s="119" t="n">
        <f aca="false">M67*31.25</f>
        <v>248.530628694598</v>
      </c>
    </row>
    <row collapsed="false" customFormat="false" customHeight="false" hidden="false" ht="12.75" outlineLevel="0" r="68">
      <c r="A68" s="118" t="n">
        <v>40402</v>
      </c>
      <c r="B68" s="0" t="s">
        <v>143</v>
      </c>
      <c r="C68" s="0" t="n">
        <v>7.864</v>
      </c>
      <c r="D68" s="0" t="n">
        <v>101.537</v>
      </c>
      <c r="E68" s="0" t="n">
        <v>28.47</v>
      </c>
      <c r="F68" s="0" t="n">
        <v>2874</v>
      </c>
      <c r="G68" s="0" t="n">
        <v>17.7</v>
      </c>
      <c r="I68" s="119" t="n">
        <f aca="false">(-((TAN(E68*PI()/180))/(TAN(($B$7+($B$14*(G68-$E$7)))*PI()/180))*($H$13+($B$15*(G68-$E$8)))+(TAN(E68*PI()/180))/(TAN(($B$7+($B$14*(G68-$E$7)))*PI()/180))*1/$B$16*($H$13+($B$15*(G68-$E$8)))-$B$13*1/$B$16*($H$13+($B$15*(G68-$E$8)))-($H$13+($B$15*(G68-$E$8)))+$B$13*($H$13+($B$15*(G68-$E$8))))+(WURZEL((POTENZ(((TAN(E68*PI()/180))/(TAN(($B$7+($B$14*(G68-$E$7)))*PI()/180))*($H$13+($B$15*(G68-$E$8)))+(TAN(E68*PI()/180))/(TAN(($B$7+($B$14*(G68-$E$7)))*PI()/180))*1/$B$16*($H$13+($B$15*(G68-$E$8)))-$B$13*1/$B$16*($H$13+($B$15*(G68-$E$8)))-($H$13+($B$15*(G68-$E$8)))+$B$13*($H$13+($B$15*(G68-$E$8)))),2))-4*((TAN(E68*PI()/180))/(TAN(($B$7+($B$14*(G68-$E$7)))*PI()/180))*1/$B$16*POTENZ(($H$13+($B$15*(G68-$E$8))),2))*((TAN(E68*PI()/180))/(TAN(($B$7+($B$14*(G68-$E$7)))*PI()/180))-1))))/(2*((TAN(E68*PI()/180))/(TAN(($B$7+($B$14*(G68-$E$7)))*PI()/180))*1/$B$16*POTENZ(($H$13+($B$15*(G68-$E$8))),2)))</f>
        <v>101.536874804935</v>
      </c>
      <c r="J68" s="120" t="n">
        <f aca="false">I68*20.9/100</f>
        <v>21.2212068342314</v>
      </c>
      <c r="K68" s="82" t="n">
        <f aca="false">($B$9-EXP(52.57-6690.9/(273.15+G68)-4.681*LN(273.15+G68)))*I68/100*0.2095</f>
        <v>211.165495560843</v>
      </c>
      <c r="L68" s="82" t="n">
        <f aca="false">K68/1.33322</f>
        <v>158.387584615324</v>
      </c>
      <c r="M68" s="119" t="n">
        <f aca="false">(($B$9-EXP(52.57-6690.9/(273.15+G68)-4.681*LN(273.15+G68)))/1013)*I68/100*0.2095*((49-1.335*G68+0.02759*POTENZ(G68,2)-0.0003235*POTENZ(G68,3)+0.000001614*POTENZ(G68,4))-($J$16*(5.516*10^-1-1.759*10^-2*G68+2.253*10^-4*POTENZ(G68,2)-2.654*10^-7*POTENZ(G68,3)+5.363*10^-8*POTENZ(G68,4))))*32/22.414</f>
        <v>7.96727963502373</v>
      </c>
      <c r="N68" s="119" t="n">
        <f aca="false">M68*31.25</f>
        <v>248.977488594492</v>
      </c>
    </row>
    <row collapsed="false" customFormat="false" customHeight="false" hidden="false" ht="12.75" outlineLevel="0" r="69">
      <c r="A69" s="118" t="n">
        <v>40402</v>
      </c>
      <c r="B69" s="0" t="s">
        <v>144</v>
      </c>
      <c r="C69" s="0" t="n">
        <v>8.031</v>
      </c>
      <c r="D69" s="0" t="n">
        <v>101.811</v>
      </c>
      <c r="E69" s="0" t="n">
        <v>28.44</v>
      </c>
      <c r="F69" s="0" t="n">
        <v>2874</v>
      </c>
      <c r="G69" s="0" t="n">
        <v>17.7</v>
      </c>
      <c r="I69" s="119" t="n">
        <f aca="false">(-((TAN(E69*PI()/180))/(TAN(($B$7+($B$14*(G69-$E$7)))*PI()/180))*($H$13+($B$15*(G69-$E$8)))+(TAN(E69*PI()/180))/(TAN(($B$7+($B$14*(G69-$E$7)))*PI()/180))*1/$B$16*($H$13+($B$15*(G69-$E$8)))-$B$13*1/$B$16*($H$13+($B$15*(G69-$E$8)))-($H$13+($B$15*(G69-$E$8)))+$B$13*($H$13+($B$15*(G69-$E$8))))+(WURZEL((POTENZ(((TAN(E69*PI()/180))/(TAN(($B$7+($B$14*(G69-$E$7)))*PI()/180))*($H$13+($B$15*(G69-$E$8)))+(TAN(E69*PI()/180))/(TAN(($B$7+($B$14*(G69-$E$7)))*PI()/180))*1/$B$16*($H$13+($B$15*(G69-$E$8)))-$B$13*1/$B$16*($H$13+($B$15*(G69-$E$8)))-($H$13+($B$15*(G69-$E$8)))+$B$13*($H$13+($B$15*(G69-$E$8)))),2))-4*((TAN(E69*PI()/180))/(TAN(($B$7+($B$14*(G69-$E$7)))*PI()/180))*1/$B$16*POTENZ(($H$13+($B$15*(G69-$E$8))),2))*((TAN(E69*PI()/180))/(TAN(($B$7+($B$14*(G69-$E$7)))*PI()/180))-1))))/(2*((TAN(E69*PI()/180))/(TAN(($B$7+($B$14*(G69-$E$7)))*PI()/180))*1/$B$16*POTENZ(($H$13+($B$15*(G69-$E$8))),2)))</f>
        <v>101.810949760289</v>
      </c>
      <c r="J69" s="120" t="n">
        <f aca="false">I69*20.9/100</f>
        <v>21.2784884999004</v>
      </c>
      <c r="K69" s="82" t="n">
        <f aca="false">($B$9-EXP(52.57-6690.9/(273.15+G69)-4.681*LN(273.15+G69)))*I69/100*0.2095</f>
        <v>211.735487240016</v>
      </c>
      <c r="L69" s="82" t="n">
        <f aca="false">K69/1.33322</f>
        <v>158.815114714763</v>
      </c>
      <c r="M69" s="119" t="n">
        <f aca="false">(($B$9-EXP(52.57-6690.9/(273.15+G69)-4.681*LN(273.15+G69)))/1013)*I69/100*0.2095*((49-1.335*G69+0.02759*POTENZ(G69,2)-0.0003235*POTENZ(G69,3)+0.000001614*POTENZ(G69,4))-($J$16*(5.516*10^-1-1.759*10^-2*G69+2.253*10^-4*POTENZ(G69,2)-2.654*10^-7*POTENZ(G69,3)+5.363*10^-8*POTENZ(G69,4))))*32/22.414</f>
        <v>7.9887854358912</v>
      </c>
      <c r="N69" s="119" t="n">
        <f aca="false">M69*31.25</f>
        <v>249.6495448716</v>
      </c>
    </row>
    <row collapsed="false" customFormat="false" customHeight="false" hidden="false" ht="12.75" outlineLevel="0" r="70">
      <c r="A70" s="118" t="n">
        <v>40402</v>
      </c>
      <c r="B70" s="0" t="s">
        <v>145</v>
      </c>
      <c r="C70" s="0" t="n">
        <v>8.198</v>
      </c>
      <c r="D70" s="0" t="n">
        <v>101.355</v>
      </c>
      <c r="E70" s="0" t="n">
        <v>28.49</v>
      </c>
      <c r="F70" s="0" t="n">
        <v>2878</v>
      </c>
      <c r="G70" s="0" t="n">
        <v>17.7</v>
      </c>
      <c r="I70" s="119" t="n">
        <f aca="false">(-((TAN(E70*PI()/180))/(TAN(($B$7+($B$14*(G70-$E$7)))*PI()/180))*($H$13+($B$15*(G70-$E$8)))+(TAN(E70*PI()/180))/(TAN(($B$7+($B$14*(G70-$E$7)))*PI()/180))*1/$B$16*($H$13+($B$15*(G70-$E$8)))-$B$13*1/$B$16*($H$13+($B$15*(G70-$E$8)))-($H$13+($B$15*(G70-$E$8)))+$B$13*($H$13+($B$15*(G70-$E$8))))+(WURZEL((POTENZ(((TAN(E70*PI()/180))/(TAN(($B$7+($B$14*(G70-$E$7)))*PI()/180))*($H$13+($B$15*(G70-$E$8)))+(TAN(E70*PI()/180))/(TAN(($B$7+($B$14*(G70-$E$7)))*PI()/180))*1/$B$16*($H$13+($B$15*(G70-$E$8)))-$B$13*1/$B$16*($H$13+($B$15*(G70-$E$8)))-($H$13+($B$15*(G70-$E$8)))+$B$13*($H$13+($B$15*(G70-$E$8)))),2))-4*((TAN(E70*PI()/180))/(TAN(($B$7+($B$14*(G70-$E$7)))*PI()/180))*1/$B$16*POTENZ(($H$13+($B$15*(G70-$E$8))),2))*((TAN(E70*PI()/180))/(TAN(($B$7+($B$14*(G70-$E$7)))*PI()/180))-1))))/(2*((TAN(E70*PI()/180))/(TAN(($B$7+($B$14*(G70-$E$7)))*PI()/180))*1/$B$16*POTENZ(($H$13+($B$15*(G70-$E$8))),2)))</f>
        <v>101.354638418959</v>
      </c>
      <c r="J70" s="120" t="n">
        <f aca="false">I70*20.9/100</f>
        <v>21.1831194295625</v>
      </c>
      <c r="K70" s="82" t="n">
        <f aca="false">($B$9-EXP(52.57-6690.9/(273.15+G70)-4.681*LN(273.15+G70)))*I70/100*0.2095</f>
        <v>210.786499882398</v>
      </c>
      <c r="L70" s="82" t="n">
        <f aca="false">K70/1.33322</f>
        <v>158.103313693463</v>
      </c>
      <c r="M70" s="119" t="n">
        <f aca="false">(($B$9-EXP(52.57-6690.9/(273.15+G70)-4.681*LN(273.15+G70)))/1013)*I70/100*0.2095*((49-1.335*G70+0.02759*POTENZ(G70,2)-0.0003235*POTENZ(G70,3)+0.000001614*POTENZ(G70,4))-($J$16*(5.516*10^-1-1.759*10^-2*G70+2.253*10^-4*POTENZ(G70,2)-2.654*10^-7*POTENZ(G70,3)+5.363*10^-8*POTENZ(G70,4))))*32/22.414</f>
        <v>7.95298011822714</v>
      </c>
      <c r="N70" s="119" t="n">
        <f aca="false">M70*31.25</f>
        <v>248.530628694598</v>
      </c>
    </row>
    <row collapsed="false" customFormat="false" customHeight="false" hidden="false" ht="12.75" outlineLevel="0" r="71">
      <c r="A71" s="118" t="n">
        <v>40402</v>
      </c>
      <c r="B71" s="0" t="s">
        <v>146</v>
      </c>
      <c r="C71" s="0" t="n">
        <v>8.365</v>
      </c>
      <c r="D71" s="0" t="n">
        <v>101.732</v>
      </c>
      <c r="E71" s="0" t="n">
        <v>28.43</v>
      </c>
      <c r="F71" s="0" t="n">
        <v>2876</v>
      </c>
      <c r="G71" s="0" t="n">
        <v>17.8</v>
      </c>
      <c r="I71" s="119" t="n">
        <f aca="false">(-((TAN(E71*PI()/180))/(TAN(($B$7+($B$14*(G71-$E$7)))*PI()/180))*($H$13+($B$15*(G71-$E$8)))+(TAN(E71*PI()/180))/(TAN(($B$7+($B$14*(G71-$E$7)))*PI()/180))*1/$B$16*($H$13+($B$15*(G71-$E$8)))-$B$13*1/$B$16*($H$13+($B$15*(G71-$E$8)))-($H$13+($B$15*(G71-$E$8)))+$B$13*($H$13+($B$15*(G71-$E$8))))+(WURZEL((POTENZ(((TAN(E71*PI()/180))/(TAN(($B$7+($B$14*(G71-$E$7)))*PI()/180))*($H$13+($B$15*(G71-$E$8)))+(TAN(E71*PI()/180))/(TAN(($B$7+($B$14*(G71-$E$7)))*PI()/180))*1/$B$16*($H$13+($B$15*(G71-$E$8)))-$B$13*1/$B$16*($H$13+($B$15*(G71-$E$8)))-($H$13+($B$15*(G71-$E$8)))+$B$13*($H$13+($B$15*(G71-$E$8)))),2))-4*((TAN(E71*PI()/180))/(TAN(($B$7+($B$14*(G71-$E$7)))*PI()/180))*1/$B$16*POTENZ(($H$13+($B$15*(G71-$E$8))),2))*((TAN(E71*PI()/180))/(TAN(($B$7+($B$14*(G71-$E$7)))*PI()/180))-1))))/(2*((TAN(E71*PI()/180))/(TAN(($B$7+($B$14*(G71-$E$7)))*PI()/180))*1/$B$16*POTENZ(($H$13+($B$15*(G71-$E$8))),2)))</f>
        <v>101.730733885066</v>
      </c>
      <c r="J71" s="120" t="n">
        <f aca="false">I71*20.9/100</f>
        <v>21.2617233819788</v>
      </c>
      <c r="K71" s="82" t="n">
        <f aca="false">($B$9-EXP(52.57-6690.9/(273.15+G71)-4.681*LN(273.15+G71)))*I71/100*0.2095</f>
        <v>211.541321776726</v>
      </c>
      <c r="L71" s="82" t="n">
        <f aca="false">K71/1.33322</f>
        <v>158.669478238195</v>
      </c>
      <c r="M71" s="119" t="n">
        <f aca="false">(($B$9-EXP(52.57-6690.9/(273.15+G71)-4.681*LN(273.15+G71)))/1013)*I71/100*0.2095*((49-1.335*G71+0.02759*POTENZ(G71,2)-0.0003235*POTENZ(G71,3)+0.000001614*POTENZ(G71,4))-($J$16*(5.516*10^-1-1.759*10^-2*G71+2.253*10^-4*POTENZ(G71,2)-2.654*10^-7*POTENZ(G71,3)+5.363*10^-8*POTENZ(G71,4))))*32/22.414</f>
        <v>7.96741201272531</v>
      </c>
      <c r="N71" s="119" t="n">
        <f aca="false">M71*31.25</f>
        <v>248.981625397666</v>
      </c>
    </row>
    <row collapsed="false" customFormat="false" customHeight="false" hidden="false" ht="12.75" outlineLevel="0" r="72">
      <c r="A72" s="118" t="n">
        <v>40402</v>
      </c>
      <c r="B72" s="0" t="s">
        <v>147</v>
      </c>
      <c r="C72" s="0" t="n">
        <v>8.532</v>
      </c>
      <c r="D72" s="0" t="n">
        <v>101.003</v>
      </c>
      <c r="E72" s="0" t="n">
        <v>28.51</v>
      </c>
      <c r="F72" s="0" t="n">
        <v>2878</v>
      </c>
      <c r="G72" s="0" t="n">
        <v>17.8</v>
      </c>
      <c r="I72" s="119" t="n">
        <f aca="false">(-((TAN(E72*PI()/180))/(TAN(($B$7+($B$14*(G72-$E$7)))*PI()/180))*($H$13+($B$15*(G72-$E$8)))+(TAN(E72*PI()/180))/(TAN(($B$7+($B$14*(G72-$E$7)))*PI()/180))*1/$B$16*($H$13+($B$15*(G72-$E$8)))-$B$13*1/$B$16*($H$13+($B$15*(G72-$E$8)))-($H$13+($B$15*(G72-$E$8)))+$B$13*($H$13+($B$15*(G72-$E$8))))+(WURZEL((POTENZ(((TAN(E72*PI()/180))/(TAN(($B$7+($B$14*(G72-$E$7)))*PI()/180))*($H$13+($B$15*(G72-$E$8)))+(TAN(E72*PI()/180))/(TAN(($B$7+($B$14*(G72-$E$7)))*PI()/180))*1/$B$16*($H$13+($B$15*(G72-$E$8)))-$B$13*1/$B$16*($H$13+($B$15*(G72-$E$8)))-($H$13+($B$15*(G72-$E$8)))+$B$13*($H$13+($B$15*(G72-$E$8)))),2))-4*((TAN(E72*PI()/180))/(TAN(($B$7+($B$14*(G72-$E$7)))*PI()/180))*1/$B$16*POTENZ(($H$13+($B$15*(G72-$E$8))),2))*((TAN(E72*PI()/180))/(TAN(($B$7+($B$14*(G72-$E$7)))*PI()/180))-1))))/(2*((TAN(E72*PI()/180))/(TAN(($B$7+($B$14*(G72-$E$7)))*PI()/180))*1/$B$16*POTENZ(($H$13+($B$15*(G72-$E$8))),2)))</f>
        <v>101.00220851033</v>
      </c>
      <c r="J72" s="120" t="n">
        <f aca="false">I72*20.9/100</f>
        <v>21.109461578659</v>
      </c>
      <c r="K72" s="82" t="n">
        <f aca="false">($B$9-EXP(52.57-6690.9/(273.15+G72)-4.681*LN(273.15+G72)))*I72/100*0.2095</f>
        <v>210.02640868376</v>
      </c>
      <c r="L72" s="82" t="n">
        <f aca="false">K72/1.33322</f>
        <v>157.533196834551</v>
      </c>
      <c r="M72" s="119" t="n">
        <f aca="false">(($B$9-EXP(52.57-6690.9/(273.15+G72)-4.681*LN(273.15+G72)))/1013)*I72/100*0.2095*((49-1.335*G72+0.02759*POTENZ(G72,2)-0.0003235*POTENZ(G72,3)+0.000001614*POTENZ(G72,4))-($J$16*(5.516*10^-1-1.759*10^-2*G72+2.253*10^-4*POTENZ(G72,2)-2.654*10^-7*POTENZ(G72,3)+5.363*10^-8*POTENZ(G72,4))))*32/22.414</f>
        <v>7.91035490126475</v>
      </c>
      <c r="N72" s="119" t="n">
        <f aca="false">M72*31.25</f>
        <v>247.198590664523</v>
      </c>
    </row>
    <row collapsed="false" customFormat="false" customHeight="false" hidden="false" ht="12.75" outlineLevel="0" r="73">
      <c r="A73" s="118" t="n">
        <v>40402</v>
      </c>
      <c r="B73" s="0" t="s">
        <v>148</v>
      </c>
      <c r="C73" s="0" t="n">
        <v>8.699</v>
      </c>
      <c r="D73" s="0" t="n">
        <v>102.374</v>
      </c>
      <c r="E73" s="0" t="n">
        <v>28.36</v>
      </c>
      <c r="F73" s="0" t="n">
        <v>2873</v>
      </c>
      <c r="G73" s="0" t="n">
        <v>17.8</v>
      </c>
      <c r="I73" s="119" t="n">
        <f aca="false">(-((TAN(E73*PI()/180))/(TAN(($B$7+($B$14*(G73-$E$7)))*PI()/180))*($H$13+($B$15*(G73-$E$8)))+(TAN(E73*PI()/180))/(TAN(($B$7+($B$14*(G73-$E$7)))*PI()/180))*1/$B$16*($H$13+($B$15*(G73-$E$8)))-$B$13*1/$B$16*($H$13+($B$15*(G73-$E$8)))-($H$13+($B$15*(G73-$E$8)))+$B$13*($H$13+($B$15*(G73-$E$8))))+(WURZEL((POTENZ(((TAN(E73*PI()/180))/(TAN(($B$7+($B$14*(G73-$E$7)))*PI()/180))*($H$13+($B$15*(G73-$E$8)))+(TAN(E73*PI()/180))/(TAN(($B$7+($B$14*(G73-$E$7)))*PI()/180))*1/$B$16*($H$13+($B$15*(G73-$E$8)))-$B$13*1/$B$16*($H$13+($B$15*(G73-$E$8)))-($H$13+($B$15*(G73-$E$8)))+$B$13*($H$13+($B$15*(G73-$E$8)))),2))-4*((TAN(E73*PI()/180))/(TAN(($B$7+($B$14*(G73-$E$7)))*PI()/180))*1/$B$16*POTENZ(($H$13+($B$15*(G73-$E$8))),2))*((TAN(E73*PI()/180))/(TAN(($B$7+($B$14*(G73-$E$7)))*PI()/180))-1))))/(2*((TAN(E73*PI()/180))/(TAN(($B$7+($B$14*(G73-$E$7)))*PI()/180))*1/$B$16*POTENZ(($H$13+($B$15*(G73-$E$8))),2)))</f>
        <v>102.373251327109</v>
      </c>
      <c r="J73" s="120" t="n">
        <f aca="false">I73*20.9/100</f>
        <v>21.3960095273658</v>
      </c>
      <c r="K73" s="82" t="n">
        <f aca="false">($B$9-EXP(52.57-6690.9/(273.15+G73)-4.681*LN(273.15+G73)))*I73/100*0.2095</f>
        <v>212.877387916855</v>
      </c>
      <c r="L73" s="82" t="n">
        <f aca="false">K73/1.33322</f>
        <v>159.671613024749</v>
      </c>
      <c r="M73" s="119" t="n">
        <f aca="false">(($B$9-EXP(52.57-6690.9/(273.15+G73)-4.681*LN(273.15+G73)))/1013)*I73/100*0.2095*((49-1.335*G73+0.02759*POTENZ(G73,2)-0.0003235*POTENZ(G73,3)+0.000001614*POTENZ(G73,4))-($J$16*(5.516*10^-1-1.759*10^-2*G73+2.253*10^-4*POTENZ(G73,2)-2.654*10^-7*POTENZ(G73,3)+5.363*10^-8*POTENZ(G73,4))))*32/22.414</f>
        <v>8.01773310046957</v>
      </c>
      <c r="N73" s="119" t="n">
        <f aca="false">M73*31.25</f>
        <v>250.554159389674</v>
      </c>
    </row>
    <row collapsed="false" customFormat="false" customHeight="false" hidden="false" ht="12.75" outlineLevel="0" r="74">
      <c r="A74" s="118" t="n">
        <v>40402</v>
      </c>
      <c r="B74" s="0" t="s">
        <v>149</v>
      </c>
      <c r="C74" s="0" t="n">
        <v>8.866</v>
      </c>
      <c r="D74" s="0" t="n">
        <v>101.915</v>
      </c>
      <c r="E74" s="0" t="n">
        <v>28.41</v>
      </c>
      <c r="F74" s="0" t="n">
        <v>2873</v>
      </c>
      <c r="G74" s="0" t="n">
        <v>17.8</v>
      </c>
      <c r="I74" s="119" t="n">
        <f aca="false">(-((TAN(E74*PI()/180))/(TAN(($B$7+($B$14*(G74-$E$7)))*PI()/180))*($H$13+($B$15*(G74-$E$8)))+(TAN(E74*PI()/180))/(TAN(($B$7+($B$14*(G74-$E$7)))*PI()/180))*1/$B$16*($H$13+($B$15*(G74-$E$8)))-$B$13*1/$B$16*($H$13+($B$15*(G74-$E$8)))-($H$13+($B$15*(G74-$E$8)))+$B$13*($H$13+($B$15*(G74-$E$8))))+(WURZEL((POTENZ(((TAN(E74*PI()/180))/(TAN(($B$7+($B$14*(G74-$E$7)))*PI()/180))*($H$13+($B$15*(G74-$E$8)))+(TAN(E74*PI()/180))/(TAN(($B$7+($B$14*(G74-$E$7)))*PI()/180))*1/$B$16*($H$13+($B$15*(G74-$E$8)))-$B$13*1/$B$16*($H$13+($B$15*(G74-$E$8)))-($H$13+($B$15*(G74-$E$8)))+$B$13*($H$13+($B$15*(G74-$E$8)))),2))-4*((TAN(E74*PI()/180))/(TAN(($B$7+($B$14*(G74-$E$7)))*PI()/180))*1/$B$16*POTENZ(($H$13+($B$15*(G74-$E$8))),2))*((TAN(E74*PI()/180))/(TAN(($B$7+($B$14*(G74-$E$7)))*PI()/180))-1))))/(2*((TAN(E74*PI()/180))/(TAN(($B$7+($B$14*(G74-$E$7)))*PI()/180))*1/$B$16*POTENZ(($H$13+($B$15*(G74-$E$8))),2)))</f>
        <v>101.913826387724</v>
      </c>
      <c r="J74" s="120" t="n">
        <f aca="false">I74*20.9/100</f>
        <v>21.2999897150343</v>
      </c>
      <c r="K74" s="82" t="n">
        <f aca="false">($B$9-EXP(52.57-6690.9/(273.15+G74)-4.681*LN(273.15+G74)))*I74/100*0.2095</f>
        <v>211.922048706931</v>
      </c>
      <c r="L74" s="82" t="n">
        <f aca="false">K74/1.33322</f>
        <v>158.955047709254</v>
      </c>
      <c r="M74" s="119" t="n">
        <f aca="false">(($B$9-EXP(52.57-6690.9/(273.15+G74)-4.681*LN(273.15+G74)))/1013)*I74/100*0.2095*((49-1.335*G74+0.02759*POTENZ(G74,2)-0.0003235*POTENZ(G74,3)+0.000001614*POTENZ(G74,4))-($J$16*(5.516*10^-1-1.759*10^-2*G74+2.253*10^-4*POTENZ(G74,2)-2.654*10^-7*POTENZ(G74,3)+5.363*10^-8*POTENZ(G74,4))))*32/22.414</f>
        <v>7.98175156724738</v>
      </c>
      <c r="N74" s="119" t="n">
        <f aca="false">M74*31.25</f>
        <v>249.429736476481</v>
      </c>
    </row>
    <row collapsed="false" customFormat="false" customHeight="false" hidden="false" ht="12.75" outlineLevel="0" r="75">
      <c r="A75" s="118" t="n">
        <v>40402</v>
      </c>
      <c r="B75" s="0" t="s">
        <v>150</v>
      </c>
      <c r="C75" s="0" t="n">
        <v>9.033</v>
      </c>
      <c r="D75" s="0" t="n">
        <v>101.915</v>
      </c>
      <c r="E75" s="0" t="n">
        <v>28.41</v>
      </c>
      <c r="F75" s="0" t="n">
        <v>2876</v>
      </c>
      <c r="G75" s="0" t="n">
        <v>17.8</v>
      </c>
      <c r="I75" s="119" t="n">
        <f aca="false">(-((TAN(E75*PI()/180))/(TAN(($B$7+($B$14*(G75-$E$7)))*PI()/180))*($H$13+($B$15*(G75-$E$8)))+(TAN(E75*PI()/180))/(TAN(($B$7+($B$14*(G75-$E$7)))*PI()/180))*1/$B$16*($H$13+($B$15*(G75-$E$8)))-$B$13*1/$B$16*($H$13+($B$15*(G75-$E$8)))-($H$13+($B$15*(G75-$E$8)))+$B$13*($H$13+($B$15*(G75-$E$8))))+(WURZEL((POTENZ(((TAN(E75*PI()/180))/(TAN(($B$7+($B$14*(G75-$E$7)))*PI()/180))*($H$13+($B$15*(G75-$E$8)))+(TAN(E75*PI()/180))/(TAN(($B$7+($B$14*(G75-$E$7)))*PI()/180))*1/$B$16*($H$13+($B$15*(G75-$E$8)))-$B$13*1/$B$16*($H$13+($B$15*(G75-$E$8)))-($H$13+($B$15*(G75-$E$8)))+$B$13*($H$13+($B$15*(G75-$E$8)))),2))-4*((TAN(E75*PI()/180))/(TAN(($B$7+($B$14*(G75-$E$7)))*PI()/180))*1/$B$16*POTENZ(($H$13+($B$15*(G75-$E$8))),2))*((TAN(E75*PI()/180))/(TAN(($B$7+($B$14*(G75-$E$7)))*PI()/180))-1))))/(2*((TAN(E75*PI()/180))/(TAN(($B$7+($B$14*(G75-$E$7)))*PI()/180))*1/$B$16*POTENZ(($H$13+($B$15*(G75-$E$8))),2)))</f>
        <v>101.913826387724</v>
      </c>
      <c r="J75" s="120" t="n">
        <f aca="false">I75*20.9/100</f>
        <v>21.2999897150343</v>
      </c>
      <c r="K75" s="82" t="n">
        <f aca="false">($B$9-EXP(52.57-6690.9/(273.15+G75)-4.681*LN(273.15+G75)))*I75/100*0.2095</f>
        <v>211.922048706931</v>
      </c>
      <c r="L75" s="82" t="n">
        <f aca="false">K75/1.33322</f>
        <v>158.955047709254</v>
      </c>
      <c r="M75" s="119" t="n">
        <f aca="false">(($B$9-EXP(52.57-6690.9/(273.15+G75)-4.681*LN(273.15+G75)))/1013)*I75/100*0.2095*((49-1.335*G75+0.02759*POTENZ(G75,2)-0.0003235*POTENZ(G75,3)+0.000001614*POTENZ(G75,4))-($J$16*(5.516*10^-1-1.759*10^-2*G75+2.253*10^-4*POTENZ(G75,2)-2.654*10^-7*POTENZ(G75,3)+5.363*10^-8*POTENZ(G75,4))))*32/22.414</f>
        <v>7.98175156724738</v>
      </c>
      <c r="N75" s="119" t="n">
        <f aca="false">M75*31.25</f>
        <v>249.429736476481</v>
      </c>
    </row>
    <row collapsed="false" customFormat="false" customHeight="false" hidden="false" ht="12.75" outlineLevel="0" r="76">
      <c r="A76" s="118" t="n">
        <v>40402</v>
      </c>
      <c r="B76" s="0" t="s">
        <v>151</v>
      </c>
      <c r="C76" s="0" t="n">
        <v>9.2</v>
      </c>
      <c r="D76" s="0" t="n">
        <v>101.367</v>
      </c>
      <c r="E76" s="0" t="n">
        <v>28.47</v>
      </c>
      <c r="F76" s="0" t="n">
        <v>2872</v>
      </c>
      <c r="G76" s="0" t="n">
        <v>17.8</v>
      </c>
      <c r="I76" s="119" t="n">
        <f aca="false">(-((TAN(E76*PI()/180))/(TAN(($B$7+($B$14*(G76-$E$7)))*PI()/180))*($H$13+($B$15*(G76-$E$8)))+(TAN(E76*PI()/180))/(TAN(($B$7+($B$14*(G76-$E$7)))*PI()/180))*1/$B$16*($H$13+($B$15*(G76-$E$8)))-$B$13*1/$B$16*($H$13+($B$15*(G76-$E$8)))-($H$13+($B$15*(G76-$E$8)))+$B$13*($H$13+($B$15*(G76-$E$8))))+(WURZEL((POTENZ(((TAN(E76*PI()/180))/(TAN(($B$7+($B$14*(G76-$E$7)))*PI()/180))*($H$13+($B$15*(G76-$E$8)))+(TAN(E76*PI()/180))/(TAN(($B$7+($B$14*(G76-$E$7)))*PI()/180))*1/$B$16*($H$13+($B$15*(G76-$E$8)))-$B$13*1/$B$16*($H$13+($B$15*(G76-$E$8)))-($H$13+($B$15*(G76-$E$8)))+$B$13*($H$13+($B$15*(G76-$E$8)))),2))-4*((TAN(E76*PI()/180))/(TAN(($B$7+($B$14*(G76-$E$7)))*PI()/180))*1/$B$16*POTENZ(($H$13+($B$15*(G76-$E$8))),2))*((TAN(E76*PI()/180))/(TAN(($B$7+($B$14*(G76-$E$7)))*PI()/180))-1))))/(2*((TAN(E76*PI()/180))/(TAN(($B$7+($B$14*(G76-$E$7)))*PI()/180))*1/$B$16*POTENZ(($H$13+($B$15*(G76-$E$8))),2)))</f>
        <v>101.365704392414</v>
      </c>
      <c r="J76" s="120" t="n">
        <f aca="false">I76*20.9/100</f>
        <v>21.1854322180146</v>
      </c>
      <c r="K76" s="82" t="n">
        <f aca="false">($B$9-EXP(52.57-6690.9/(273.15+G76)-4.681*LN(273.15+G76)))*I76/100*0.2095</f>
        <v>210.782270716991</v>
      </c>
      <c r="L76" s="82" t="n">
        <f aca="false">K76/1.33322</f>
        <v>158.100141549775</v>
      </c>
      <c r="M76" s="119" t="n">
        <f aca="false">(($B$9-EXP(52.57-6690.9/(273.15+G76)-4.681*LN(273.15+G76)))/1013)*I76/100*0.2095*((49-1.335*G76+0.02759*POTENZ(G76,2)-0.0003235*POTENZ(G76,3)+0.000001614*POTENZ(G76,4))-($J$16*(5.516*10^-1-1.759*10^-2*G76+2.253*10^-4*POTENZ(G76,2)-2.654*10^-7*POTENZ(G76,3)+5.363*10^-8*POTENZ(G76,4))))*32/22.414</f>
        <v>7.93882340185341</v>
      </c>
      <c r="N76" s="119" t="n">
        <f aca="false">M76*31.25</f>
        <v>248.088231307919</v>
      </c>
    </row>
    <row collapsed="false" customFormat="false" customHeight="false" hidden="false" ht="12.75" outlineLevel="0" r="77">
      <c r="A77" s="118" t="n">
        <v>40402</v>
      </c>
      <c r="B77" s="0" t="s">
        <v>152</v>
      </c>
      <c r="C77" s="0" t="n">
        <v>9.367</v>
      </c>
      <c r="D77" s="0" t="n">
        <v>101.549</v>
      </c>
      <c r="E77" s="0" t="n">
        <v>28.45</v>
      </c>
      <c r="F77" s="0" t="n">
        <v>2881</v>
      </c>
      <c r="G77" s="0" t="n">
        <v>17.8</v>
      </c>
      <c r="I77" s="119" t="n">
        <f aca="false">(-((TAN(E77*PI()/180))/(TAN(($B$7+($B$14*(G77-$E$7)))*PI()/180))*($H$13+($B$15*(G77-$E$8)))+(TAN(E77*PI()/180))/(TAN(($B$7+($B$14*(G77-$E$7)))*PI()/180))*1/$B$16*($H$13+($B$15*(G77-$E$8)))-$B$13*1/$B$16*($H$13+($B$15*(G77-$E$8)))-($H$13+($B$15*(G77-$E$8)))+$B$13*($H$13+($B$15*(G77-$E$8))))+(WURZEL((POTENZ(((TAN(E77*PI()/180))/(TAN(($B$7+($B$14*(G77-$E$7)))*PI()/180))*($H$13+($B$15*(G77-$E$8)))+(TAN(E77*PI()/180))/(TAN(($B$7+($B$14*(G77-$E$7)))*PI()/180))*1/$B$16*($H$13+($B$15*(G77-$E$8)))-$B$13*1/$B$16*($H$13+($B$15*(G77-$E$8)))-($H$13+($B$15*(G77-$E$8)))+$B$13*($H$13+($B$15*(G77-$E$8)))),2))-4*((TAN(E77*PI()/180))/(TAN(($B$7+($B$14*(G77-$E$7)))*PI()/180))*1/$B$16*POTENZ(($H$13+($B$15*(G77-$E$8))),2))*((TAN(E77*PI()/180))/(TAN(($B$7+($B$14*(G77-$E$7)))*PI()/180))-1))))/(2*((TAN(E77*PI()/180))/(TAN(($B$7+($B$14*(G77-$E$7)))*PI()/180))*1/$B$16*POTENZ(($H$13+($B$15*(G77-$E$8))),2)))</f>
        <v>101.548026907781</v>
      </c>
      <c r="J77" s="120" t="n">
        <f aca="false">I77*20.9/100</f>
        <v>21.2235376237263</v>
      </c>
      <c r="K77" s="82" t="n">
        <f aca="false">($B$9-EXP(52.57-6690.9/(273.15+G77)-4.681*LN(273.15+G77)))*I77/100*0.2095</f>
        <v>211.161396517203</v>
      </c>
      <c r="L77" s="82" t="n">
        <f aca="false">K77/1.33322</f>
        <v>158.384510071259</v>
      </c>
      <c r="M77" s="119" t="n">
        <f aca="false">(($B$9-EXP(52.57-6690.9/(273.15+G77)-4.681*LN(273.15+G77)))/1013)*I77/100*0.2095*((49-1.335*G77+0.02759*POTENZ(G77,2)-0.0003235*POTENZ(G77,3)+0.000001614*POTENZ(G77,4))-($J$16*(5.516*10^-1-1.759*10^-2*G77+2.253*10^-4*POTENZ(G77,2)-2.654*10^-7*POTENZ(G77,3)+5.363*10^-8*POTENZ(G77,4))))*32/22.414</f>
        <v>7.95310265202342</v>
      </c>
      <c r="N77" s="119" t="n">
        <f aca="false">M77*31.25</f>
        <v>248.534457875732</v>
      </c>
    </row>
    <row collapsed="false" customFormat="false" customHeight="false" hidden="false" ht="12.75" outlineLevel="0" r="78">
      <c r="A78" s="118" t="n">
        <v>40402</v>
      </c>
      <c r="B78" s="0" t="s">
        <v>153</v>
      </c>
      <c r="C78" s="0" t="n">
        <v>9.534</v>
      </c>
      <c r="D78" s="0" t="n">
        <v>101.823</v>
      </c>
      <c r="E78" s="0" t="n">
        <v>28.42</v>
      </c>
      <c r="F78" s="0" t="n">
        <v>2879</v>
      </c>
      <c r="G78" s="0" t="n">
        <v>17.8</v>
      </c>
      <c r="I78" s="119" t="n">
        <f aca="false">(-((TAN(E78*PI()/180))/(TAN(($B$7+($B$14*(G78-$E$7)))*PI()/180))*($H$13+($B$15*(G78-$E$8)))+(TAN(E78*PI()/180))/(TAN(($B$7+($B$14*(G78-$E$7)))*PI()/180))*1/$B$16*($H$13+($B$15*(G78-$E$8)))-$B$13*1/$B$16*($H$13+($B$15*(G78-$E$8)))-($H$13+($B$15*(G78-$E$8)))+$B$13*($H$13+($B$15*(G78-$E$8))))+(WURZEL((POTENZ(((TAN(E78*PI()/180))/(TAN(($B$7+($B$14*(G78-$E$7)))*PI()/180))*($H$13+($B$15*(G78-$E$8)))+(TAN(E78*PI()/180))/(TAN(($B$7+($B$14*(G78-$E$7)))*PI()/180))*1/$B$16*($H$13+($B$15*(G78-$E$8)))-$B$13*1/$B$16*($H$13+($B$15*(G78-$E$8)))-($H$13+($B$15*(G78-$E$8)))+$B$13*($H$13+($B$15*(G78-$E$8)))),2))-4*((TAN(E78*PI()/180))/(TAN(($B$7+($B$14*(G78-$E$7)))*PI()/180))*1/$B$16*POTENZ(($H$13+($B$15*(G78-$E$8))),2))*((TAN(E78*PI()/180))/(TAN(($B$7+($B$14*(G78-$E$7)))*PI()/180))-1))))/(2*((TAN(E78*PI()/180))/(TAN(($B$7+($B$14*(G78-$E$7)))*PI()/180))*1/$B$16*POTENZ(($H$13+($B$15*(G78-$E$8))),2)))</f>
        <v>101.822231879126</v>
      </c>
      <c r="J78" s="120" t="n">
        <f aca="false">I78*20.9/100</f>
        <v>21.2808464627374</v>
      </c>
      <c r="K78" s="82" t="n">
        <f aca="false">($B$9-EXP(52.57-6690.9/(273.15+G78)-4.681*LN(273.15+G78)))*I78/100*0.2095</f>
        <v>211.73158489451</v>
      </c>
      <c r="L78" s="82" t="n">
        <f aca="false">K78/1.33322</f>
        <v>158.812187706838</v>
      </c>
      <c r="M78" s="119" t="n">
        <f aca="false">(($B$9-EXP(52.57-6690.9/(273.15+G78)-4.681*LN(273.15+G78)))/1013)*I78/100*0.2095*((49-1.335*G78+0.02759*POTENZ(G78,2)-0.0003235*POTENZ(G78,3)+0.000001614*POTENZ(G78,4))-($J$16*(5.516*10^-1-1.759*10^-2*G78+2.253*10^-4*POTENZ(G78,2)-2.654*10^-7*POTENZ(G78,3)+5.363*10^-8*POTENZ(G78,4))))*32/22.414</f>
        <v>7.97457801054304</v>
      </c>
      <c r="N78" s="119" t="n">
        <f aca="false">M78*31.25</f>
        <v>249.20556282947</v>
      </c>
    </row>
    <row collapsed="false" customFormat="false" customHeight="false" hidden="false" ht="12.75" outlineLevel="0" r="79">
      <c r="A79" s="118" t="n">
        <v>40402</v>
      </c>
      <c r="B79" s="0" t="s">
        <v>154</v>
      </c>
      <c r="C79" s="0" t="n">
        <v>9.7</v>
      </c>
      <c r="D79" s="0" t="n">
        <v>102.006</v>
      </c>
      <c r="E79" s="0" t="n">
        <v>28.4</v>
      </c>
      <c r="F79" s="0" t="n">
        <v>2885</v>
      </c>
      <c r="G79" s="0" t="n">
        <v>17.8</v>
      </c>
      <c r="I79" s="119" t="n">
        <f aca="false">(-((TAN(E79*PI()/180))/(TAN(($B$7+($B$14*(G79-$E$7)))*PI()/180))*($H$13+($B$15*(G79-$E$8)))+(TAN(E79*PI()/180))/(TAN(($B$7+($B$14*(G79-$E$7)))*PI()/180))*1/$B$16*($H$13+($B$15*(G79-$E$8)))-$B$13*1/$B$16*($H$13+($B$15*(G79-$E$8)))-($H$13+($B$15*(G79-$E$8)))+$B$13*($H$13+($B$15*(G79-$E$8))))+(WURZEL((POTENZ(((TAN(E79*PI()/180))/(TAN(($B$7+($B$14*(G79-$E$7)))*PI()/180))*($H$13+($B$15*(G79-$E$8)))+(TAN(E79*PI()/180))/(TAN(($B$7+($B$14*(G79-$E$7)))*PI()/180))*1/$B$16*($H$13+($B$15*(G79-$E$8)))-$B$13*1/$B$16*($H$13+($B$15*(G79-$E$8)))-($H$13+($B$15*(G79-$E$8)))+$B$13*($H$13+($B$15*(G79-$E$8)))),2))-4*((TAN(E79*PI()/180))/(TAN(($B$7+($B$14*(G79-$E$7)))*PI()/180))*1/$B$16*POTENZ(($H$13+($B$15*(G79-$E$8))),2))*((TAN(E79*PI()/180))/(TAN(($B$7+($B$14*(G79-$E$7)))*PI()/180))-1))))/(2*((TAN(E79*PI()/180))/(TAN(($B$7+($B$14*(G79-$E$7)))*PI()/180))*1/$B$16*POTENZ(($H$13+($B$15*(G79-$E$8))),2)))</f>
        <v>102.005517544314</v>
      </c>
      <c r="J79" s="120" t="n">
        <f aca="false">I79*20.9/100</f>
        <v>21.3191531667617</v>
      </c>
      <c r="K79" s="82" t="n">
        <f aca="false">($B$9-EXP(52.57-6690.9/(273.15+G79)-4.681*LN(273.15+G79)))*I79/100*0.2095</f>
        <v>212.112713491502</v>
      </c>
      <c r="L79" s="82" t="n">
        <f aca="false">K79/1.33322</f>
        <v>159.098058453595</v>
      </c>
      <c r="M79" s="119" t="n">
        <f aca="false">(($B$9-EXP(52.57-6690.9/(273.15+G79)-4.681*LN(273.15+G79)))/1013)*I79/100*0.2095*((49-1.335*G79+0.02759*POTENZ(G79,2)-0.0003235*POTENZ(G79,3)+0.000001614*POTENZ(G79,4))-($J$16*(5.516*10^-1-1.759*10^-2*G79+2.253*10^-4*POTENZ(G79,2)-2.654*10^-7*POTENZ(G79,3)+5.363*10^-8*POTENZ(G79,4))))*32/22.414</f>
        <v>7.98893269329042</v>
      </c>
      <c r="N79" s="119" t="n">
        <f aca="false">M79*31.25</f>
        <v>249.654146665326</v>
      </c>
    </row>
    <row collapsed="false" customFormat="false" customHeight="false" hidden="false" ht="12.75" outlineLevel="0" r="80">
      <c r="A80" s="118" t="n">
        <v>40402</v>
      </c>
      <c r="B80" s="0" t="s">
        <v>155</v>
      </c>
      <c r="C80" s="0" t="n">
        <v>9.867</v>
      </c>
      <c r="D80" s="0" t="n">
        <v>101.549</v>
      </c>
      <c r="E80" s="0" t="n">
        <v>28.45</v>
      </c>
      <c r="F80" s="0" t="n">
        <v>2878</v>
      </c>
      <c r="G80" s="0" t="n">
        <v>17.8</v>
      </c>
      <c r="I80" s="119" t="n">
        <f aca="false">(-((TAN(E80*PI()/180))/(TAN(($B$7+($B$14*(G80-$E$7)))*PI()/180))*($H$13+($B$15*(G80-$E$8)))+(TAN(E80*PI()/180))/(TAN(($B$7+($B$14*(G80-$E$7)))*PI()/180))*1/$B$16*($H$13+($B$15*(G80-$E$8)))-$B$13*1/$B$16*($H$13+($B$15*(G80-$E$8)))-($H$13+($B$15*(G80-$E$8)))+$B$13*($H$13+($B$15*(G80-$E$8))))+(WURZEL((POTENZ(((TAN(E80*PI()/180))/(TAN(($B$7+($B$14*(G80-$E$7)))*PI()/180))*($H$13+($B$15*(G80-$E$8)))+(TAN(E80*PI()/180))/(TAN(($B$7+($B$14*(G80-$E$7)))*PI()/180))*1/$B$16*($H$13+($B$15*(G80-$E$8)))-$B$13*1/$B$16*($H$13+($B$15*(G80-$E$8)))-($H$13+($B$15*(G80-$E$8)))+$B$13*($H$13+($B$15*(G80-$E$8)))),2))-4*((TAN(E80*PI()/180))/(TAN(($B$7+($B$14*(G80-$E$7)))*PI()/180))*1/$B$16*POTENZ(($H$13+($B$15*(G80-$E$8))),2))*((TAN(E80*PI()/180))/(TAN(($B$7+($B$14*(G80-$E$7)))*PI()/180))-1))))/(2*((TAN(E80*PI()/180))/(TAN(($B$7+($B$14*(G80-$E$7)))*PI()/180))*1/$B$16*POTENZ(($H$13+($B$15*(G80-$E$8))),2)))</f>
        <v>101.548026907781</v>
      </c>
      <c r="J80" s="120" t="n">
        <f aca="false">I80*20.9/100</f>
        <v>21.2235376237263</v>
      </c>
      <c r="K80" s="82" t="n">
        <f aca="false">($B$9-EXP(52.57-6690.9/(273.15+G80)-4.681*LN(273.15+G80)))*I80/100*0.2095</f>
        <v>211.161396517203</v>
      </c>
      <c r="L80" s="82" t="n">
        <f aca="false">K80/1.33322</f>
        <v>158.384510071259</v>
      </c>
      <c r="M80" s="119" t="n">
        <f aca="false">(($B$9-EXP(52.57-6690.9/(273.15+G80)-4.681*LN(273.15+G80)))/1013)*I80/100*0.2095*((49-1.335*G80+0.02759*POTENZ(G80,2)-0.0003235*POTENZ(G80,3)+0.000001614*POTENZ(G80,4))-($J$16*(5.516*10^-1-1.759*10^-2*G80+2.253*10^-4*POTENZ(G80,2)-2.654*10^-7*POTENZ(G80,3)+5.363*10^-8*POTENZ(G80,4))))*32/22.414</f>
        <v>7.95310265202342</v>
      </c>
      <c r="N80" s="119" t="n">
        <f aca="false">M80*31.25</f>
        <v>248.534457875732</v>
      </c>
    </row>
    <row collapsed="false" customFormat="false" customHeight="false" hidden="false" ht="12.75" outlineLevel="0" r="81">
      <c r="A81" s="118" t="n">
        <v>40402</v>
      </c>
      <c r="B81" s="0" t="s">
        <v>156</v>
      </c>
      <c r="C81" s="0" t="n">
        <v>10.034</v>
      </c>
      <c r="D81" s="0" t="n">
        <v>100.731</v>
      </c>
      <c r="E81" s="0" t="n">
        <v>28.54</v>
      </c>
      <c r="F81" s="0" t="n">
        <v>2879</v>
      </c>
      <c r="G81" s="0" t="n">
        <v>17.8</v>
      </c>
      <c r="I81" s="119" t="n">
        <f aca="false">(-((TAN(E81*PI()/180))/(TAN(($B$7+($B$14*(G81-$E$7)))*PI()/180))*($H$13+($B$15*(G81-$E$8)))+(TAN(E81*PI()/180))/(TAN(($B$7+($B$14*(G81-$E$7)))*PI()/180))*1/$B$16*($H$13+($B$15*(G81-$E$8)))-$B$13*1/$B$16*($H$13+($B$15*(G81-$E$8)))-($H$13+($B$15*(G81-$E$8)))+$B$13*($H$13+($B$15*(G81-$E$8))))+(WURZEL((POTENZ(((TAN(E81*PI()/180))/(TAN(($B$7+($B$14*(G81-$E$7)))*PI()/180))*($H$13+($B$15*(G81-$E$8)))+(TAN(E81*PI()/180))/(TAN(($B$7+($B$14*(G81-$E$7)))*PI()/180))*1/$B$16*($H$13+($B$15*(G81-$E$8)))-$B$13*1/$B$16*($H$13+($B$15*(G81-$E$8)))-($H$13+($B$15*(G81-$E$8)))+$B$13*($H$13+($B$15*(G81-$E$8)))),2))-4*((TAN(E81*PI()/180))/(TAN(($B$7+($B$14*(G81-$E$7)))*PI()/180))*1/$B$16*POTENZ(($H$13+($B$15*(G81-$E$8))),2))*((TAN(E81*PI()/180))/(TAN(($B$7+($B$14*(G81-$E$7)))*PI()/180))-1))))/(2*((TAN(E81*PI()/180))/(TAN(($B$7+($B$14*(G81-$E$7)))*PI()/180))*1/$B$16*POTENZ(($H$13+($B$15*(G81-$E$8))),2)))</f>
        <v>100.730587950955</v>
      </c>
      <c r="J81" s="120" t="n">
        <f aca="false">I81*20.9/100</f>
        <v>21.0526928817496</v>
      </c>
      <c r="K81" s="82" t="n">
        <f aca="false">($B$9-EXP(52.57-6690.9/(273.15+G81)-4.681*LN(273.15+G81)))*I81/100*0.2095</f>
        <v>209.461594394531</v>
      </c>
      <c r="L81" s="82" t="n">
        <f aca="false">K81/1.33322</f>
        <v>157.109550107658</v>
      </c>
      <c r="M81" s="119" t="n">
        <f aca="false">(($B$9-EXP(52.57-6690.9/(273.15+G81)-4.681*LN(273.15+G81)))/1013)*I81/100*0.2095*((49-1.335*G81+0.02759*POTENZ(G81,2)-0.0003235*POTENZ(G81,3)+0.000001614*POTENZ(G81,4))-($J$16*(5.516*10^-1-1.759*10^-2*G81+2.253*10^-4*POTENZ(G81,2)-2.654*10^-7*POTENZ(G81,3)+5.363*10^-8*POTENZ(G81,4))))*32/22.414</f>
        <v>7.88908195035774</v>
      </c>
      <c r="N81" s="119" t="n">
        <f aca="false">M81*31.25</f>
        <v>246.533810948679</v>
      </c>
    </row>
    <row collapsed="false" customFormat="false" customHeight="false" hidden="false" ht="12.75" outlineLevel="0" r="82">
      <c r="A82" s="118" t="n">
        <v>40402</v>
      </c>
      <c r="B82" s="0" t="s">
        <v>157</v>
      </c>
      <c r="C82" s="0" t="n">
        <v>10.201</v>
      </c>
      <c r="D82" s="0" t="n">
        <v>101.64</v>
      </c>
      <c r="E82" s="0" t="n">
        <v>28.44</v>
      </c>
      <c r="F82" s="0" t="n">
        <v>2875</v>
      </c>
      <c r="G82" s="0" t="n">
        <v>17.8</v>
      </c>
      <c r="I82" s="119" t="n">
        <f aca="false">(-((TAN(E82*PI()/180))/(TAN(($B$7+($B$14*(G82-$E$7)))*PI()/180))*($H$13+($B$15*(G82-$E$8)))+(TAN(E82*PI()/180))/(TAN(($B$7+($B$14*(G82-$E$7)))*PI()/180))*1/$B$16*($H$13+($B$15*(G82-$E$8)))-$B$13*1/$B$16*($H$13+($B$15*(G82-$E$8)))-($H$13+($B$15*(G82-$E$8)))+$B$13*($H$13+($B$15*(G82-$E$8))))+(WURZEL((POTENZ(((TAN(E82*PI()/180))/(TAN(($B$7+($B$14*(G82-$E$7)))*PI()/180))*($H$13+($B$15*(G82-$E$8)))+(TAN(E82*PI()/180))/(TAN(($B$7+($B$14*(G82-$E$7)))*PI()/180))*1/$B$16*($H$13+($B$15*(G82-$E$8)))-$B$13*1/$B$16*($H$13+($B$15*(G82-$E$8)))-($H$13+($B$15*(G82-$E$8)))+$B$13*($H$13+($B$15*(G82-$E$8)))),2))-4*((TAN(E82*PI()/180))/(TAN(($B$7+($B$14*(G82-$E$7)))*PI()/180))*1/$B$16*POTENZ(($H$13+($B$15*(G82-$E$8))),2))*((TAN(E82*PI()/180))/(TAN(($B$7+($B$14*(G82-$E$7)))*PI()/180))-1))))/(2*((TAN(E82*PI()/180))/(TAN(($B$7+($B$14*(G82-$E$7)))*PI()/180))*1/$B$16*POTENZ(($H$13+($B$15*(G82-$E$8))),2)))</f>
        <v>101.639332272296</v>
      </c>
      <c r="J82" s="120" t="n">
        <f aca="false">I82*20.9/100</f>
        <v>21.2426204449099</v>
      </c>
      <c r="K82" s="82" t="n">
        <f aca="false">($B$9-EXP(52.57-6690.9/(273.15+G82)-4.681*LN(273.15+G82)))*I82/100*0.2095</f>
        <v>211.351259076503</v>
      </c>
      <c r="L82" s="82" t="n">
        <f aca="false">K82/1.33322</f>
        <v>158.5269190955</v>
      </c>
      <c r="M82" s="119" t="n">
        <f aca="false">(($B$9-EXP(52.57-6690.9/(273.15+G82)-4.681*LN(273.15+G82)))/1013)*I82/100*0.2095*((49-1.335*G82+0.02759*POTENZ(G82,2)-0.0003235*POTENZ(G82,3)+0.000001614*POTENZ(G82,4))-($J$16*(5.516*10^-1-1.759*10^-2*G82+2.253*10^-4*POTENZ(G82,2)-2.654*10^-7*POTENZ(G82,3)+5.363*10^-8*POTENZ(G82,4))))*32/22.414</f>
        <v>7.9602535633585</v>
      </c>
      <c r="N82" s="119" t="n">
        <f aca="false">M82*31.25</f>
        <v>248.757923854953</v>
      </c>
    </row>
    <row collapsed="false" customFormat="false" customHeight="false" hidden="false" ht="12.75" outlineLevel="0" r="83">
      <c r="A83" s="118" t="n">
        <v>40402</v>
      </c>
      <c r="B83" s="0" t="s">
        <v>158</v>
      </c>
      <c r="C83" s="0" t="n">
        <v>10.368</v>
      </c>
      <c r="D83" s="0" t="n">
        <v>102.19</v>
      </c>
      <c r="E83" s="0" t="n">
        <v>28.38</v>
      </c>
      <c r="F83" s="0" t="n">
        <v>2876</v>
      </c>
      <c r="G83" s="0" t="n">
        <v>17.8</v>
      </c>
      <c r="I83" s="119" t="n">
        <f aca="false">(-((TAN(E83*PI()/180))/(TAN(($B$7+($B$14*(G83-$E$7)))*PI()/180))*($H$13+($B$15*(G83-$E$8)))+(TAN(E83*PI()/180))/(TAN(($B$7+($B$14*(G83-$E$7)))*PI()/180))*1/$B$16*($H$13+($B$15*(G83-$E$8)))-$B$13*1/$B$16*($H$13+($B$15*(G83-$E$8)))-($H$13+($B$15*(G83-$E$8)))+$B$13*($H$13+($B$15*(G83-$E$8))))+(WURZEL((POTENZ(((TAN(E83*PI()/180))/(TAN(($B$7+($B$14*(G83-$E$7)))*PI()/180))*($H$13+($B$15*(G83-$E$8)))+(TAN(E83*PI()/180))/(TAN(($B$7+($B$14*(G83-$E$7)))*PI()/180))*1/$B$16*($H$13+($B$15*(G83-$E$8)))-$B$13*1/$B$16*($H$13+($B$15*(G83-$E$8)))-($H$13+($B$15*(G83-$E$8)))+$B$13*($H$13+($B$15*(G83-$E$8)))),2))-4*((TAN(E83*PI()/180))/(TAN(($B$7+($B$14*(G83-$E$7)))*PI()/180))*1/$B$16*POTENZ(($H$13+($B$15*(G83-$E$8))),2))*((TAN(E83*PI()/180))/(TAN(($B$7+($B$14*(G83-$E$7)))*PI()/180))-1))))/(2*((TAN(E83*PI()/180))/(TAN(($B$7+($B$14*(G83-$E$7)))*PI()/180))*1/$B$16*POTENZ(($H$13+($B$15*(G83-$E$8))),2)))</f>
        <v>102.189190336353</v>
      </c>
      <c r="J83" s="120" t="n">
        <f aca="false">I83*20.9/100</f>
        <v>21.3575407802978</v>
      </c>
      <c r="K83" s="82" t="n">
        <f aca="false">($B$9-EXP(52.57-6690.9/(273.15+G83)-4.681*LN(273.15+G83)))*I83/100*0.2095</f>
        <v>212.494647089329</v>
      </c>
      <c r="L83" s="82" t="n">
        <f aca="false">K83/1.33322</f>
        <v>159.384533002302</v>
      </c>
      <c r="M83" s="119" t="n">
        <f aca="false">(($B$9-EXP(52.57-6690.9/(273.15+G83)-4.681*LN(273.15+G83)))/1013)*I83/100*0.2095*((49-1.335*G83+0.02759*POTENZ(G83,2)-0.0003235*POTENZ(G83,3)+0.000001614*POTENZ(G83,4))-($J$16*(5.516*10^-1-1.759*10^-2*G83+2.253*10^-4*POTENZ(G83,2)-2.654*10^-7*POTENZ(G83,3)+5.363*10^-8*POTENZ(G83,4))))*32/22.414</f>
        <v>8.00331769528358</v>
      </c>
      <c r="N83" s="119" t="n">
        <f aca="false">M83*31.25</f>
        <v>250.103677977612</v>
      </c>
    </row>
    <row collapsed="false" customFormat="false" customHeight="false" hidden="false" ht="12.75" outlineLevel="0" r="84">
      <c r="A84" s="118" t="n">
        <v>40402</v>
      </c>
      <c r="B84" s="0" t="s">
        <v>159</v>
      </c>
      <c r="C84" s="0" t="n">
        <v>10.535</v>
      </c>
      <c r="D84" s="0" t="n">
        <v>100.912</v>
      </c>
      <c r="E84" s="0" t="n">
        <v>28.52</v>
      </c>
      <c r="F84" s="0" t="n">
        <v>2874</v>
      </c>
      <c r="G84" s="0" t="n">
        <v>17.8</v>
      </c>
      <c r="I84" s="119" t="n">
        <f aca="false">(-((TAN(E84*PI()/180))/(TAN(($B$7+($B$14*(G84-$E$7)))*PI()/180))*($H$13+($B$15*(G84-$E$8)))+(TAN(E84*PI()/180))/(TAN(($B$7+($B$14*(G84-$E$7)))*PI()/180))*1/$B$16*($H$13+($B$15*(G84-$E$8)))-$B$13*1/$B$16*($H$13+($B$15*(G84-$E$8)))-($H$13+($B$15*(G84-$E$8)))+$B$13*($H$13+($B$15*(G84-$E$8))))+(WURZEL((POTENZ(((TAN(E84*PI()/180))/(TAN(($B$7+($B$14*(G84-$E$7)))*PI()/180))*($H$13+($B$15*(G84-$E$8)))+(TAN(E84*PI()/180))/(TAN(($B$7+($B$14*(G84-$E$7)))*PI()/180))*1/$B$16*($H$13+($B$15*(G84-$E$8)))-$B$13*1/$B$16*($H$13+($B$15*(G84-$E$8)))-($H$13+($B$15*(G84-$E$8)))+$B$13*($H$13+($B$15*(G84-$E$8)))),2))-4*((TAN(E84*PI()/180))/(TAN(($B$7+($B$14*(G84-$E$7)))*PI()/180))*1/$B$16*POTENZ(($H$13+($B$15*(G84-$E$8))),2))*((TAN(E84*PI()/180))/(TAN(($B$7+($B$14*(G84-$E$7)))*PI()/180))-1))))/(2*((TAN(E84*PI()/180))/(TAN(($B$7+($B$14*(G84-$E$7)))*PI()/180))*1/$B$16*POTENZ(($H$13+($B$15*(G84-$E$8))),2)))</f>
        <v>100.911573176121</v>
      </c>
      <c r="J84" s="120" t="n">
        <f aca="false">I84*20.9/100</f>
        <v>21.0905187938093</v>
      </c>
      <c r="K84" s="82" t="n">
        <f aca="false">($B$9-EXP(52.57-6690.9/(273.15+G84)-4.681*LN(273.15+G84)))*I84/100*0.2095</f>
        <v>209.837939401508</v>
      </c>
      <c r="L84" s="82" t="n">
        <f aca="false">K84/1.33322</f>
        <v>157.391832856924</v>
      </c>
      <c r="M84" s="119" t="n">
        <f aca="false">(($B$9-EXP(52.57-6690.9/(273.15+G84)-4.681*LN(273.15+G84)))/1013)*I84/100*0.2095*((49-1.335*G84+0.02759*POTENZ(G84,2)-0.0003235*POTENZ(G84,3)+0.000001614*POTENZ(G84,4))-($J$16*(5.516*10^-1-1.759*10^-2*G84+2.253*10^-4*POTENZ(G84,2)-2.654*10^-7*POTENZ(G84,3)+5.363*10^-8*POTENZ(G84,4))))*32/22.414</f>
        <v>7.90325646578731</v>
      </c>
      <c r="N84" s="119" t="n">
        <f aca="false">M84*31.25</f>
        <v>246.976764555853</v>
      </c>
    </row>
    <row collapsed="false" customFormat="false" customHeight="false" hidden="false" ht="12.75" outlineLevel="0" r="85">
      <c r="A85" s="118" t="n">
        <v>40402</v>
      </c>
      <c r="B85" s="0" t="s">
        <v>160</v>
      </c>
      <c r="C85" s="0" t="n">
        <v>10.702</v>
      </c>
      <c r="D85" s="0" t="n">
        <v>101.185</v>
      </c>
      <c r="E85" s="0" t="n">
        <v>28.49</v>
      </c>
      <c r="F85" s="0" t="n">
        <v>2875</v>
      </c>
      <c r="G85" s="0" t="n">
        <v>17.8</v>
      </c>
      <c r="I85" s="119" t="n">
        <f aca="false">(-((TAN(E85*PI()/180))/(TAN(($B$7+($B$14*(G85-$E$7)))*PI()/180))*($H$13+($B$15*(G85-$E$8)))+(TAN(E85*PI()/180))/(TAN(($B$7+($B$14*(G85-$E$7)))*PI()/180))*1/$B$16*($H$13+($B$15*(G85-$E$8)))-$B$13*1/$B$16*($H$13+($B$15*(G85-$E$8)))-($H$13+($B$15*(G85-$E$8)))+$B$13*($H$13+($B$15*(G85-$E$8))))+(WURZEL((POTENZ(((TAN(E85*PI()/180))/(TAN(($B$7+($B$14*(G85-$E$7)))*PI()/180))*($H$13+($B$15*(G85-$E$8)))+(TAN(E85*PI()/180))/(TAN(($B$7+($B$14*(G85-$E$7)))*PI()/180))*1/$B$16*($H$13+($B$15*(G85-$E$8)))-$B$13*1/$B$16*($H$13+($B$15*(G85-$E$8)))-($H$13+($B$15*(G85-$E$8)))+$B$13*($H$13+($B$15*(G85-$E$8)))),2))-4*((TAN(E85*PI()/180))/(TAN(($B$7+($B$14*(G85-$E$7)))*PI()/180))*1/$B$16*POTENZ(($H$13+($B$15*(G85-$E$8))),2))*((TAN(E85*PI()/180))/(TAN(($B$7+($B$14*(G85-$E$7)))*PI()/180))-1))))/(2*((TAN(E85*PI()/180))/(TAN(($B$7+($B$14*(G85-$E$7)))*PI()/180))*1/$B$16*POTENZ(($H$13+($B$15*(G85-$E$8))),2)))</f>
        <v>101.183765278856</v>
      </c>
      <c r="J85" s="120" t="n">
        <f aca="false">I85*20.9/100</f>
        <v>21.1474069432809</v>
      </c>
      <c r="K85" s="82" t="n">
        <f aca="false">($B$9-EXP(52.57-6690.9/(273.15+G85)-4.681*LN(273.15+G85)))*I85/100*0.2095</f>
        <v>210.403942171672</v>
      </c>
      <c r="L85" s="82" t="n">
        <f aca="false">K85/1.33322</f>
        <v>157.816371020291</v>
      </c>
      <c r="M85" s="119" t="n">
        <f aca="false">(($B$9-EXP(52.57-6690.9/(273.15+G85)-4.681*LN(273.15+G85)))/1013)*I85/100*0.2095*((49-1.335*G85+0.02759*POTENZ(G85,2)-0.0003235*POTENZ(G85,3)+0.000001614*POTENZ(G85,4))-($J$16*(5.516*10^-1-1.759*10^-2*G85+2.253*10^-4*POTENZ(G85,2)-2.654*10^-7*POTENZ(G85,3)+5.363*10^-8*POTENZ(G85,4))))*32/22.414</f>
        <v>7.92457417918894</v>
      </c>
      <c r="N85" s="119" t="n">
        <f aca="false">M85*31.25</f>
        <v>247.642943099654</v>
      </c>
    </row>
    <row collapsed="false" customFormat="false" customHeight="false" hidden="false" ht="12.75" outlineLevel="0" r="86">
      <c r="A86" s="118" t="n">
        <v>40402</v>
      </c>
      <c r="B86" s="0" t="s">
        <v>161</v>
      </c>
      <c r="C86" s="0" t="n">
        <v>10.869</v>
      </c>
      <c r="D86" s="0" t="n">
        <v>100.191</v>
      </c>
      <c r="E86" s="0" t="n">
        <v>28.6</v>
      </c>
      <c r="F86" s="0" t="n">
        <v>2878</v>
      </c>
      <c r="G86" s="0" t="n">
        <v>17.8</v>
      </c>
      <c r="I86" s="119" t="n">
        <f aca="false">(-((TAN(E86*PI()/180))/(TAN(($B$7+($B$14*(G86-$E$7)))*PI()/180))*($H$13+($B$15*(G86-$E$8)))+(TAN(E86*PI()/180))/(TAN(($B$7+($B$14*(G86-$E$7)))*PI()/180))*1/$B$16*($H$13+($B$15*(G86-$E$8)))-$B$13*1/$B$16*($H$13+($B$15*(G86-$E$8)))-($H$13+($B$15*(G86-$E$8)))+$B$13*($H$13+($B$15*(G86-$E$8))))+(WURZEL((POTENZ(((TAN(E86*PI()/180))/(TAN(($B$7+($B$14*(G86-$E$7)))*PI()/180))*($H$13+($B$15*(G86-$E$8)))+(TAN(E86*PI()/180))/(TAN(($B$7+($B$14*(G86-$E$7)))*PI()/180))*1/$B$16*($H$13+($B$15*(G86-$E$8)))-$B$13*1/$B$16*($H$13+($B$15*(G86-$E$8)))-($H$13+($B$15*(G86-$E$8)))+$B$13*($H$13+($B$15*(G86-$E$8)))),2))-4*((TAN(E86*PI()/180))/(TAN(($B$7+($B$14*(G86-$E$7)))*PI()/180))*1/$B$16*POTENZ(($H$13+($B$15*(G86-$E$8))),2))*((TAN(E86*PI()/180))/(TAN(($B$7+($B$14*(G86-$E$7)))*PI()/180))-1))))/(2*((TAN(E86*PI()/180))/(TAN(($B$7+($B$14*(G86-$E$7)))*PI()/180))*1/$B$16*POTENZ(($H$13+($B$15*(G86-$E$8))),2)))</f>
        <v>100.189906403591</v>
      </c>
      <c r="J86" s="120" t="n">
        <f aca="false">I86*20.9/100</f>
        <v>20.9396904383504</v>
      </c>
      <c r="K86" s="82" t="n">
        <f aca="false">($B$9-EXP(52.57-6690.9/(273.15+G86)-4.681*LN(273.15+G86)))*I86/100*0.2095</f>
        <v>208.337288250048</v>
      </c>
      <c r="L86" s="82" t="n">
        <f aca="false">K86/1.33322</f>
        <v>156.266248818686</v>
      </c>
      <c r="M86" s="119" t="n">
        <f aca="false">(($B$9-EXP(52.57-6690.9/(273.15+G86)-4.681*LN(273.15+G86)))/1013)*I86/100*0.2095*((49-1.335*G86+0.02759*POTENZ(G86,2)-0.0003235*POTENZ(G86,3)+0.000001614*POTENZ(G86,4))-($J$16*(5.516*10^-1-1.759*10^-2*G86+2.253*10^-4*POTENZ(G86,2)-2.654*10^-7*POTENZ(G86,3)+5.363*10^-8*POTENZ(G86,4))))*32/22.414</f>
        <v>7.8467365106758</v>
      </c>
      <c r="N86" s="119" t="n">
        <f aca="false">M86*31.25</f>
        <v>245.210515958619</v>
      </c>
    </row>
    <row collapsed="false" customFormat="false" customHeight="false" hidden="false" ht="12.75" outlineLevel="0" r="87">
      <c r="A87" s="118" t="n">
        <v>40402</v>
      </c>
      <c r="B87" s="0" t="s">
        <v>162</v>
      </c>
      <c r="C87" s="0" t="n">
        <v>11.036</v>
      </c>
      <c r="D87" s="0" t="n">
        <v>100.822</v>
      </c>
      <c r="E87" s="0" t="n">
        <v>28.53</v>
      </c>
      <c r="F87" s="0" t="n">
        <v>2880</v>
      </c>
      <c r="G87" s="0" t="n">
        <v>17.8</v>
      </c>
      <c r="I87" s="119" t="n">
        <f aca="false">(-((TAN(E87*PI()/180))/(TAN(($B$7+($B$14*(G87-$E$7)))*PI()/180))*($H$13+($B$15*(G87-$E$8)))+(TAN(E87*PI()/180))/(TAN(($B$7+($B$14*(G87-$E$7)))*PI()/180))*1/$B$16*($H$13+($B$15*(G87-$E$8)))-$B$13*1/$B$16*($H$13+($B$15*(G87-$E$8)))-($H$13+($B$15*(G87-$E$8)))+$B$13*($H$13+($B$15*(G87-$E$8))))+(WURZEL((POTENZ(((TAN(E87*PI()/180))/(TAN(($B$7+($B$14*(G87-$E$7)))*PI()/180))*($H$13+($B$15*(G87-$E$8)))+(TAN(E87*PI()/180))/(TAN(($B$7+($B$14*(G87-$E$7)))*PI()/180))*1/$B$16*($H$13+($B$15*(G87-$E$8)))-$B$13*1/$B$16*($H$13+($B$15*(G87-$E$8)))-($H$13+($B$15*(G87-$E$8)))+$B$13*($H$13+($B$15*(G87-$E$8)))),2))-4*((TAN(E87*PI()/180))/(TAN(($B$7+($B$14*(G87-$E$7)))*PI()/180))*1/$B$16*POTENZ(($H$13+($B$15*(G87-$E$8))),2))*((TAN(E87*PI()/180))/(TAN(($B$7+($B$14*(G87-$E$7)))*PI()/180))-1))))/(2*((TAN(E87*PI()/180))/(TAN(($B$7+($B$14*(G87-$E$7)))*PI()/180))*1/$B$16*POTENZ(($H$13+($B$15*(G87-$E$8))),2)))</f>
        <v>100.821033033384</v>
      </c>
      <c r="J87" s="120" t="n">
        <f aca="false">I87*20.9/100</f>
        <v>21.0715959039773</v>
      </c>
      <c r="K87" s="82" t="n">
        <f aca="false">($B$9-EXP(52.57-6690.9/(273.15+G87)-4.681*LN(273.15+G87)))*I87/100*0.2095</f>
        <v>209.649668062681</v>
      </c>
      <c r="L87" s="82" t="n">
        <f aca="false">K87/1.33322</f>
        <v>157.250617349485</v>
      </c>
      <c r="M87" s="119" t="n">
        <f aca="false">(($B$9-EXP(52.57-6690.9/(273.15+G87)-4.681*LN(273.15+G87)))/1013)*I87/100*0.2095*((49-1.335*G87+0.02759*POTENZ(G87,2)-0.0003235*POTENZ(G87,3)+0.000001614*POTENZ(G87,4))-($J$16*(5.516*10^-1-1.759*10^-2*G87+2.253*10^-4*POTENZ(G87,2)-2.654*10^-7*POTENZ(G87,3)+5.363*10^-8*POTENZ(G87,4))))*32/22.414</f>
        <v>7.89616548557584</v>
      </c>
      <c r="N87" s="119" t="n">
        <f aca="false">M87*31.25</f>
        <v>246.755171424245</v>
      </c>
    </row>
    <row collapsed="false" customFormat="false" customHeight="false" hidden="false" ht="12.75" outlineLevel="0" r="88">
      <c r="A88" s="118" t="n">
        <v>40402</v>
      </c>
      <c r="B88" s="0" t="s">
        <v>163</v>
      </c>
      <c r="C88" s="0" t="n">
        <v>11.203</v>
      </c>
      <c r="D88" s="0" t="n">
        <v>100.641</v>
      </c>
      <c r="E88" s="0" t="n">
        <v>28.55</v>
      </c>
      <c r="F88" s="0" t="n">
        <v>2882</v>
      </c>
      <c r="G88" s="0" t="n">
        <v>17.8</v>
      </c>
      <c r="I88" s="119" t="n">
        <f aca="false">(-((TAN(E88*PI()/180))/(TAN(($B$7+($B$14*(G88-$E$7)))*PI()/180))*($H$13+($B$15*(G88-$E$8)))+(TAN(E88*PI()/180))/(TAN(($B$7+($B$14*(G88-$E$7)))*PI()/180))*1/$B$16*($H$13+($B$15*(G88-$E$8)))-$B$13*1/$B$16*($H$13+($B$15*(G88-$E$8)))-($H$13+($B$15*(G88-$E$8)))+$B$13*($H$13+($B$15*(G88-$E$8))))+(WURZEL((POTENZ(((TAN(E88*PI()/180))/(TAN(($B$7+($B$14*(G88-$E$7)))*PI()/180))*($H$13+($B$15*(G88-$E$8)))+(TAN(E88*PI()/180))/(TAN(($B$7+($B$14*(G88-$E$7)))*PI()/180))*1/$B$16*($H$13+($B$15*(G88-$E$8)))-$B$13*1/$B$16*($H$13+($B$15*(G88-$E$8)))-($H$13+($B$15*(G88-$E$8)))+$B$13*($H$13+($B$15*(G88-$E$8)))),2))-4*((TAN(E88*PI()/180))/(TAN(($B$7+($B$14*(G88-$E$7)))*PI()/180))*1/$B$16*POTENZ(($H$13+($B$15*(G88-$E$8))),2))*((TAN(E88*PI()/180))/(TAN(($B$7+($B$14*(G88-$E$7)))*PI()/180))-1))))/(2*((TAN(E88*PI()/180))/(TAN(($B$7+($B$14*(G88-$E$7)))*PI()/180))*1/$B$16*POTENZ(($H$13+($B$15*(G88-$E$8))),2)))</f>
        <v>100.640237797875</v>
      </c>
      <c r="J88" s="120" t="n">
        <f aca="false">I88*20.9/100</f>
        <v>21.033809699756</v>
      </c>
      <c r="K88" s="82" t="n">
        <f aca="false">($B$9-EXP(52.57-6690.9/(273.15+G88)-4.681*LN(273.15+G88)))*I88/100*0.2095</f>
        <v>209.273718124743</v>
      </c>
      <c r="L88" s="82" t="n">
        <f aca="false">K88/1.33322</f>
        <v>156.968630927186</v>
      </c>
      <c r="M88" s="119" t="n">
        <f aca="false">(($B$9-EXP(52.57-6690.9/(273.15+G88)-4.681*LN(273.15+G88)))/1013)*I88/100*0.2095*((49-1.335*G88+0.02759*POTENZ(G88,2)-0.0003235*POTENZ(G88,3)+0.000001614*POTENZ(G88,4))-($J$16*(5.516*10^-1-1.759*10^-2*G88+2.253*10^-4*POTENZ(G88,2)-2.654*10^-7*POTENZ(G88,3)+5.363*10^-8*POTENZ(G88,4))))*32/22.414</f>
        <v>7.88200584987654</v>
      </c>
      <c r="N88" s="119" t="n">
        <f aca="false">M88*31.25</f>
        <v>246.312682808642</v>
      </c>
    </row>
    <row collapsed="false" customFormat="false" customHeight="false" hidden="false" ht="12.75" outlineLevel="0" r="89">
      <c r="A89" s="118" t="n">
        <v>40402</v>
      </c>
      <c r="B89" s="0" t="s">
        <v>164</v>
      </c>
      <c r="C89" s="0" t="n">
        <v>11.37</v>
      </c>
      <c r="D89" s="0" t="n">
        <v>101.732</v>
      </c>
      <c r="E89" s="0" t="n">
        <v>28.43</v>
      </c>
      <c r="F89" s="0" t="n">
        <v>2879</v>
      </c>
      <c r="G89" s="0" t="n">
        <v>17.8</v>
      </c>
      <c r="I89" s="119" t="n">
        <f aca="false">(-((TAN(E89*PI()/180))/(TAN(($B$7+($B$14*(G89-$E$7)))*PI()/180))*($H$13+($B$15*(G89-$E$8)))+(TAN(E89*PI()/180))/(TAN(($B$7+($B$14*(G89-$E$7)))*PI()/180))*1/$B$16*($H$13+($B$15*(G89-$E$8)))-$B$13*1/$B$16*($H$13+($B$15*(G89-$E$8)))-($H$13+($B$15*(G89-$E$8)))+$B$13*($H$13+($B$15*(G89-$E$8))))+(WURZEL((POTENZ(((TAN(E89*PI()/180))/(TAN(($B$7+($B$14*(G89-$E$7)))*PI()/180))*($H$13+($B$15*(G89-$E$8)))+(TAN(E89*PI()/180))/(TAN(($B$7+($B$14*(G89-$E$7)))*PI()/180))*1/$B$16*($H$13+($B$15*(G89-$E$8)))-$B$13*1/$B$16*($H$13+($B$15*(G89-$E$8)))-($H$13+($B$15*(G89-$E$8)))+$B$13*($H$13+($B$15*(G89-$E$8)))),2))-4*((TAN(E89*PI()/180))/(TAN(($B$7+($B$14*(G89-$E$7)))*PI()/180))*1/$B$16*POTENZ(($H$13+($B$15*(G89-$E$8))),2))*((TAN(E89*PI()/180))/(TAN(($B$7+($B$14*(G89-$E$7)))*PI()/180))-1))))/(2*((TAN(E89*PI()/180))/(TAN(($B$7+($B$14*(G89-$E$7)))*PI()/180))*1/$B$16*POTENZ(($H$13+($B$15*(G89-$E$8))),2)))</f>
        <v>101.730733885066</v>
      </c>
      <c r="J89" s="120" t="n">
        <f aca="false">I89*20.9/100</f>
        <v>21.2617233819788</v>
      </c>
      <c r="K89" s="82" t="n">
        <f aca="false">($B$9-EXP(52.57-6690.9/(273.15+G89)-4.681*LN(273.15+G89)))*I89/100*0.2095</f>
        <v>211.541321776726</v>
      </c>
      <c r="L89" s="82" t="n">
        <f aca="false">K89/1.33322</f>
        <v>158.669478238195</v>
      </c>
      <c r="M89" s="119" t="n">
        <f aca="false">(($B$9-EXP(52.57-6690.9/(273.15+G89)-4.681*LN(273.15+G89)))/1013)*I89/100*0.2095*((49-1.335*G89+0.02759*POTENZ(G89,2)-0.0003235*POTENZ(G89,3)+0.000001614*POTENZ(G89,4))-($J$16*(5.516*10^-1-1.759*10^-2*G89+2.253*10^-4*POTENZ(G89,2)-2.654*10^-7*POTENZ(G89,3)+5.363*10^-8*POTENZ(G89,4))))*32/22.414</f>
        <v>7.96741201272531</v>
      </c>
      <c r="N89" s="119" t="n">
        <f aca="false">M89*31.25</f>
        <v>248.981625397666</v>
      </c>
    </row>
    <row collapsed="false" customFormat="false" customHeight="false" hidden="false" ht="12.75" outlineLevel="0" r="90">
      <c r="A90" s="118" t="n">
        <v>40402</v>
      </c>
      <c r="B90" s="0" t="s">
        <v>165</v>
      </c>
      <c r="C90" s="0" t="n">
        <v>11.536</v>
      </c>
      <c r="D90" s="0" t="n">
        <v>100.551</v>
      </c>
      <c r="E90" s="0" t="n">
        <v>28.56</v>
      </c>
      <c r="F90" s="0" t="n">
        <v>2886</v>
      </c>
      <c r="G90" s="0" t="n">
        <v>17.8</v>
      </c>
      <c r="I90" s="119" t="n">
        <f aca="false">(-((TAN(E90*PI()/180))/(TAN(($B$7+($B$14*(G90-$E$7)))*PI()/180))*($H$13+($B$15*(G90-$E$8)))+(TAN(E90*PI()/180))/(TAN(($B$7+($B$14*(G90-$E$7)))*PI()/180))*1/$B$16*($H$13+($B$15*(G90-$E$8)))-$B$13*1/$B$16*($H$13+($B$15*(G90-$E$8)))-($H$13+($B$15*(G90-$E$8)))+$B$13*($H$13+($B$15*(G90-$E$8))))+(WURZEL((POTENZ(((TAN(E90*PI()/180))/(TAN(($B$7+($B$14*(G90-$E$7)))*PI()/180))*($H$13+($B$15*(G90-$E$8)))+(TAN(E90*PI()/180))/(TAN(($B$7+($B$14*(G90-$E$7)))*PI()/180))*1/$B$16*($H$13+($B$15*(G90-$E$8)))-$B$13*1/$B$16*($H$13+($B$15*(G90-$E$8)))-($H$13+($B$15*(G90-$E$8)))+$B$13*($H$13+($B$15*(G90-$E$8)))),2))-4*((TAN(E90*PI()/180))/(TAN(($B$7+($B$14*(G90-$E$7)))*PI()/180))*1/$B$16*POTENZ(($H$13+($B$15*(G90-$E$8))),2))*((TAN(E90*PI()/180))/(TAN(($B$7+($B$14*(G90-$E$7)))*PI()/180))-1))))/(2*((TAN(E90*PI()/180))/(TAN(($B$7+($B$14*(G90-$E$7)))*PI()/180))*1/$B$16*POTENZ(($H$13+($B$15*(G90-$E$8))),2)))</f>
        <v>100.549982443394</v>
      </c>
      <c r="J90" s="120" t="n">
        <f aca="false">I90*20.9/100</f>
        <v>21.0149463306693</v>
      </c>
      <c r="K90" s="82" t="n">
        <f aca="false">($B$9-EXP(52.57-6690.9/(273.15+G90)-4.681*LN(273.15+G90)))*I90/100*0.2095</f>
        <v>209.086038981427</v>
      </c>
      <c r="L90" s="82" t="n">
        <f aca="false">K90/1.33322</f>
        <v>156.827859604136</v>
      </c>
      <c r="M90" s="119" t="n">
        <f aca="false">(($B$9-EXP(52.57-6690.9/(273.15+G90)-4.681*LN(273.15+G90)))/1013)*I90/100*0.2095*((49-1.335*G90+0.02759*POTENZ(G90,2)-0.0003235*POTENZ(G90,3)+0.000001614*POTENZ(G90,4))-($J$16*(5.516*10^-1-1.759*10^-2*G90+2.253*10^-4*POTENZ(G90,2)-2.654*10^-7*POTENZ(G90,3)+5.363*10^-8*POTENZ(G90,4))))*32/22.414</f>
        <v>7.87493717389193</v>
      </c>
      <c r="N90" s="119" t="n">
        <f aca="false">M90*31.25</f>
        <v>246.091786684123</v>
      </c>
    </row>
    <row collapsed="false" customFormat="false" customHeight="false" hidden="false" ht="12.75" outlineLevel="0" r="91">
      <c r="A91" s="118" t="n">
        <v>40402</v>
      </c>
      <c r="B91" s="0" t="s">
        <v>166</v>
      </c>
      <c r="C91" s="0" t="n">
        <v>11.703</v>
      </c>
      <c r="D91" s="0" t="n">
        <v>100.449</v>
      </c>
      <c r="E91" s="0" t="n">
        <v>28.59</v>
      </c>
      <c r="F91" s="0" t="n">
        <v>2888</v>
      </c>
      <c r="G91" s="0" t="n">
        <v>17.7</v>
      </c>
      <c r="I91" s="119" t="n">
        <f aca="false">(-((TAN(E91*PI()/180))/(TAN(($B$7+($B$14*(G91-$E$7)))*PI()/180))*($H$13+($B$15*(G91-$E$8)))+(TAN(E91*PI()/180))/(TAN(($B$7+($B$14*(G91-$E$7)))*PI()/180))*1/$B$16*($H$13+($B$15*(G91-$E$8)))-$B$13*1/$B$16*($H$13+($B$15*(G91-$E$8)))-($H$13+($B$15*(G91-$E$8)))+$B$13*($H$13+($B$15*(G91-$E$8))))+(WURZEL((POTENZ(((TAN(E91*PI()/180))/(TAN(($B$7+($B$14*(G91-$E$7)))*PI()/180))*($H$13+($B$15*(G91-$E$8)))+(TAN(E91*PI()/180))/(TAN(($B$7+($B$14*(G91-$E$7)))*PI()/180))*1/$B$16*($H$13+($B$15*(G91-$E$8)))-$B$13*1/$B$16*($H$13+($B$15*(G91-$E$8)))-($H$13+($B$15*(G91-$E$8)))+$B$13*($H$13+($B$15*(G91-$E$8)))),2))-4*((TAN(E91*PI()/180))/(TAN(($B$7+($B$14*(G91-$E$7)))*PI()/180))*1/$B$16*POTENZ(($H$13+($B$15*(G91-$E$8))),2))*((TAN(E91*PI()/180))/(TAN(($B$7+($B$14*(G91-$E$7)))*PI()/180))-1))))/(2*((TAN(E91*PI()/180))/(TAN(($B$7+($B$14*(G91-$E$7)))*PI()/180))*1/$B$16*POTENZ(($H$13+($B$15*(G91-$E$8))),2)))</f>
        <v>100.449179920538</v>
      </c>
      <c r="J91" s="120" t="n">
        <f aca="false">I91*20.9/100</f>
        <v>20.9938786033924</v>
      </c>
      <c r="K91" s="82" t="n">
        <f aca="false">($B$9-EXP(52.57-6690.9/(273.15+G91)-4.681*LN(273.15+G91)))*I91/100*0.2095</f>
        <v>208.9034244687</v>
      </c>
      <c r="L91" s="82" t="n">
        <f aca="false">K91/1.33322</f>
        <v>156.690887076926</v>
      </c>
      <c r="M91" s="119" t="n">
        <f aca="false">(($B$9-EXP(52.57-6690.9/(273.15+G91)-4.681*LN(273.15+G91)))/1013)*I91/100*0.2095*((49-1.335*G91+0.02759*POTENZ(G91,2)-0.0003235*POTENZ(G91,3)+0.000001614*POTENZ(G91,4))-($J$16*(5.516*10^-1-1.759*10^-2*G91+2.253*10^-4*POTENZ(G91,2)-2.654*10^-7*POTENZ(G91,3)+5.363*10^-8*POTENZ(G91,4))))*32/22.414</f>
        <v>7.88193163393322</v>
      </c>
      <c r="N91" s="119" t="n">
        <f aca="false">M91*31.25</f>
        <v>246.310363560413</v>
      </c>
    </row>
    <row collapsed="false" customFormat="false" customHeight="false" hidden="false" ht="12.75" outlineLevel="0" r="92">
      <c r="A92" s="118" t="n">
        <v>40402</v>
      </c>
      <c r="B92" s="0" t="s">
        <v>167</v>
      </c>
      <c r="C92" s="0" t="n">
        <v>11.87</v>
      </c>
      <c r="D92" s="0" t="n">
        <v>101.537</v>
      </c>
      <c r="E92" s="0" t="n">
        <v>28.47</v>
      </c>
      <c r="F92" s="0" t="n">
        <v>2881</v>
      </c>
      <c r="G92" s="0" t="n">
        <v>17.7</v>
      </c>
      <c r="I92" s="119" t="n">
        <f aca="false">(-((TAN(E92*PI()/180))/(TAN(($B$7+($B$14*(G92-$E$7)))*PI()/180))*($H$13+($B$15*(G92-$E$8)))+(TAN(E92*PI()/180))/(TAN(($B$7+($B$14*(G92-$E$7)))*PI()/180))*1/$B$16*($H$13+($B$15*(G92-$E$8)))-$B$13*1/$B$16*($H$13+($B$15*(G92-$E$8)))-($H$13+($B$15*(G92-$E$8)))+$B$13*($H$13+($B$15*(G92-$E$8))))+(WURZEL((POTENZ(((TAN(E92*PI()/180))/(TAN(($B$7+($B$14*(G92-$E$7)))*PI()/180))*($H$13+($B$15*(G92-$E$8)))+(TAN(E92*PI()/180))/(TAN(($B$7+($B$14*(G92-$E$7)))*PI()/180))*1/$B$16*($H$13+($B$15*(G92-$E$8)))-$B$13*1/$B$16*($H$13+($B$15*(G92-$E$8)))-($H$13+($B$15*(G92-$E$8)))+$B$13*($H$13+($B$15*(G92-$E$8)))),2))-4*((TAN(E92*PI()/180))/(TAN(($B$7+($B$14*(G92-$E$7)))*PI()/180))*1/$B$16*POTENZ(($H$13+($B$15*(G92-$E$8))),2))*((TAN(E92*PI()/180))/(TAN(($B$7+($B$14*(G92-$E$7)))*PI()/180))-1))))/(2*((TAN(E92*PI()/180))/(TAN(($B$7+($B$14*(G92-$E$7)))*PI()/180))*1/$B$16*POTENZ(($H$13+($B$15*(G92-$E$8))),2)))</f>
        <v>101.536874804935</v>
      </c>
      <c r="J92" s="120" t="n">
        <f aca="false">I92*20.9/100</f>
        <v>21.2212068342314</v>
      </c>
      <c r="K92" s="82" t="n">
        <f aca="false">($B$9-EXP(52.57-6690.9/(273.15+G92)-4.681*LN(273.15+G92)))*I92/100*0.2095</f>
        <v>211.165495560843</v>
      </c>
      <c r="L92" s="82" t="n">
        <f aca="false">K92/1.33322</f>
        <v>158.387584615324</v>
      </c>
      <c r="M92" s="119" t="n">
        <f aca="false">(($B$9-EXP(52.57-6690.9/(273.15+G92)-4.681*LN(273.15+G92)))/1013)*I92/100*0.2095*((49-1.335*G92+0.02759*POTENZ(G92,2)-0.0003235*POTENZ(G92,3)+0.000001614*POTENZ(G92,4))-($J$16*(5.516*10^-1-1.759*10^-2*G92+2.253*10^-4*POTENZ(G92,2)-2.654*10^-7*POTENZ(G92,3)+5.363*10^-8*POTENZ(G92,4))))*32/22.414</f>
        <v>7.96727963502373</v>
      </c>
      <c r="N92" s="119" t="n">
        <f aca="false">M92*31.25</f>
        <v>248.977488594492</v>
      </c>
    </row>
    <row collapsed="false" customFormat="false" customHeight="false" hidden="false" ht="12.75" outlineLevel="0" r="93">
      <c r="A93" s="118" t="n">
        <v>40402</v>
      </c>
      <c r="B93" s="0" t="s">
        <v>168</v>
      </c>
      <c r="C93" s="0" t="n">
        <v>12.037</v>
      </c>
      <c r="D93" s="0" t="n">
        <v>101.264</v>
      </c>
      <c r="E93" s="0" t="n">
        <v>28.5</v>
      </c>
      <c r="F93" s="0" t="n">
        <v>2882</v>
      </c>
      <c r="G93" s="0" t="n">
        <v>17.7</v>
      </c>
      <c r="I93" s="119" t="n">
        <f aca="false">(-((TAN(E93*PI()/180))/(TAN(($B$7+($B$14*(G93-$E$7)))*PI()/180))*($H$13+($B$15*(G93-$E$8)))+(TAN(E93*PI()/180))/(TAN(($B$7+($B$14*(G93-$E$7)))*PI()/180))*1/$B$16*($H$13+($B$15*(G93-$E$8)))-$B$13*1/$B$16*($H$13+($B$15*(G93-$E$8)))-($H$13+($B$15*(G93-$E$8)))+$B$13*($H$13+($B$15*(G93-$E$8))))+(WURZEL((POTENZ(((TAN(E93*PI()/180))/(TAN(($B$7+($B$14*(G93-$E$7)))*PI()/180))*($H$13+($B$15*(G93-$E$8)))+(TAN(E93*PI()/180))/(TAN(($B$7+($B$14*(G93-$E$7)))*PI()/180))*1/$B$16*($H$13+($B$15*(G93-$E$8)))-$B$13*1/$B$16*($H$13+($B$15*(G93-$E$8)))-($H$13+($B$15*(G93-$E$8)))+$B$13*($H$13+($B$15*(G93-$E$8)))),2))-4*((TAN(E93*PI()/180))/(TAN(($B$7+($B$14*(G93-$E$7)))*PI()/180))*1/$B$16*POTENZ(($H$13+($B$15*(G93-$E$8))),2))*((TAN(E93*PI()/180))/(TAN(($B$7+($B$14*(G93-$E$7)))*PI()/180))-1))))/(2*((TAN(E93*PI()/180))/(TAN(($B$7+($B$14*(G93-$E$7)))*PI()/180))*1/$B$16*POTENZ(($H$13+($B$15*(G93-$E$8))),2)))</f>
        <v>101.263663904051</v>
      </c>
      <c r="J93" s="120" t="n">
        <f aca="false">I93*20.9/100</f>
        <v>21.1641057559466</v>
      </c>
      <c r="K93" s="82" t="n">
        <f aca="false">($B$9-EXP(52.57-6690.9/(273.15+G93)-4.681*LN(273.15+G93)))*I93/100*0.2095</f>
        <v>210.597300849427</v>
      </c>
      <c r="L93" s="82" t="n">
        <f aca="false">K93/1.33322</f>
        <v>157.961402356271</v>
      </c>
      <c r="M93" s="119" t="n">
        <f aca="false">(($B$9-EXP(52.57-6690.9/(273.15+G93)-4.681*LN(273.15+G93)))/1013)*I93/100*0.2095*((49-1.335*G93+0.02759*POTENZ(G93,2)-0.0003235*POTENZ(G93,3)+0.000001614*POTENZ(G93,4))-($J$16*(5.516*10^-1-1.759*10^-2*G93+2.253*10^-4*POTENZ(G93,2)-2.654*10^-7*POTENZ(G93,3)+5.363*10^-8*POTENZ(G93,4))))*32/22.414</f>
        <v>7.94584163379646</v>
      </c>
      <c r="N93" s="119" t="n">
        <f aca="false">M93*31.25</f>
        <v>248.307551056139</v>
      </c>
    </row>
    <row collapsed="false" customFormat="false" customHeight="false" hidden="false" ht="12.75" outlineLevel="0" r="94">
      <c r="A94" s="118" t="n">
        <v>40402</v>
      </c>
      <c r="B94" s="0" t="s">
        <v>169</v>
      </c>
      <c r="C94" s="0" t="n">
        <v>12.204</v>
      </c>
      <c r="D94" s="0" t="n">
        <v>100.991</v>
      </c>
      <c r="E94" s="0" t="n">
        <v>28.53</v>
      </c>
      <c r="F94" s="0" t="n">
        <v>2883</v>
      </c>
      <c r="G94" s="0" t="n">
        <v>17.7</v>
      </c>
      <c r="I94" s="119" t="n">
        <f aca="false">(-((TAN(E94*PI()/180))/(TAN(($B$7+($B$14*(G94-$E$7)))*PI()/180))*($H$13+($B$15*(G94-$E$8)))+(TAN(E94*PI()/180))/(TAN(($B$7+($B$14*(G94-$E$7)))*PI()/180))*1/$B$16*($H$13+($B$15*(G94-$E$8)))-$B$13*1/$B$16*($H$13+($B$15*(G94-$E$8)))-($H$13+($B$15*(G94-$E$8)))+$B$13*($H$13+($B$15*(G94-$E$8))))+(WURZEL((POTENZ(((TAN(E94*PI()/180))/(TAN(($B$7+($B$14*(G94-$E$7)))*PI()/180))*($H$13+($B$15*(G94-$E$8)))+(TAN(E94*PI()/180))/(TAN(($B$7+($B$14*(G94-$E$7)))*PI()/180))*1/$B$16*($H$13+($B$15*(G94-$E$8)))-$B$13*1/$B$16*($H$13+($B$15*(G94-$E$8)))-($H$13+($B$15*(G94-$E$8)))+$B$13*($H$13+($B$15*(G94-$E$8)))),2))-4*((TAN(E94*PI()/180))/(TAN(($B$7+($B$14*(G94-$E$7)))*PI()/180))*1/$B$16*POTENZ(($H$13+($B$15*(G94-$E$8))),2))*((TAN(E94*PI()/180))/(TAN(($B$7+($B$14*(G94-$E$7)))*PI()/180))-1))))/(2*((TAN(E94*PI()/180))/(TAN(($B$7+($B$14*(G94-$E$7)))*PI()/180))*1/$B$16*POTENZ(($H$13+($B$15*(G94-$E$8))),2)))</f>
        <v>100.99131348847</v>
      </c>
      <c r="J94" s="120" t="n">
        <f aca="false">I94*20.9/100</f>
        <v>21.1071845190902</v>
      </c>
      <c r="K94" s="82" t="n">
        <f aca="false">($B$9-EXP(52.57-6690.9/(273.15+G94)-4.681*LN(273.15+G94)))*I94/100*0.2095</f>
        <v>210.030895683</v>
      </c>
      <c r="L94" s="82" t="n">
        <f aca="false">K94/1.33322</f>
        <v>157.536562370051</v>
      </c>
      <c r="M94" s="119" t="n">
        <f aca="false">(($B$9-EXP(52.57-6690.9/(273.15+G94)-4.681*LN(273.15+G94)))/1013)*I94/100*0.2095*((49-1.335*G94+0.02759*POTENZ(G94,2)-0.0003235*POTENZ(G94,3)+0.000001614*POTENZ(G94,4))-($J$16*(5.516*10^-1-1.759*10^-2*G94+2.253*10^-4*POTENZ(G94,2)-2.654*10^-7*POTENZ(G94,3)+5.363*10^-8*POTENZ(G94,4))))*32/22.414</f>
        <v>7.92447115214811</v>
      </c>
      <c r="N94" s="119" t="n">
        <f aca="false">M94*31.25</f>
        <v>247.639723504628</v>
      </c>
    </row>
    <row collapsed="false" customFormat="false" customHeight="false" hidden="false" ht="12.75" outlineLevel="0" r="95">
      <c r="A95" s="118" t="n">
        <v>40402</v>
      </c>
      <c r="B95" s="0" t="s">
        <v>170</v>
      </c>
      <c r="C95" s="0" t="n">
        <v>12.371</v>
      </c>
      <c r="D95" s="0" t="n">
        <v>100.09</v>
      </c>
      <c r="E95" s="0" t="n">
        <v>28.63</v>
      </c>
      <c r="F95" s="0" t="n">
        <v>2885</v>
      </c>
      <c r="G95" s="0" t="n">
        <v>17.7</v>
      </c>
      <c r="I95" s="119" t="n">
        <f aca="false">(-((TAN(E95*PI()/180))/(TAN(($B$7+($B$14*(G95-$E$7)))*PI()/180))*($H$13+($B$15*(G95-$E$8)))+(TAN(E95*PI()/180))/(TAN(($B$7+($B$14*(G95-$E$7)))*PI()/180))*1/$B$16*($H$13+($B$15*(G95-$E$8)))-$B$13*1/$B$16*($H$13+($B$15*(G95-$E$8)))-($H$13+($B$15*(G95-$E$8)))+$B$13*($H$13+($B$15*(G95-$E$8))))+(WURZEL((POTENZ(((TAN(E95*PI()/180))/(TAN(($B$7+($B$14*(G95-$E$7)))*PI()/180))*($H$13+($B$15*(G95-$E$8)))+(TAN(E95*PI()/180))/(TAN(($B$7+($B$14*(G95-$E$7)))*PI()/180))*1/$B$16*($H$13+($B$15*(G95-$E$8)))-$B$13*1/$B$16*($H$13+($B$15*(G95-$E$8)))-($H$13+($B$15*(G95-$E$8)))+$B$13*($H$13+($B$15*(G95-$E$8)))),2))-4*((TAN(E95*PI()/180))/(TAN(($B$7+($B$14*(G95-$E$7)))*PI()/180))*1/$B$16*POTENZ(($H$13+($B$15*(G95-$E$8))),2))*((TAN(E95*PI()/180))/(TAN(($B$7+($B$14*(G95-$E$7)))*PI()/180))-1))))/(2*((TAN(E95*PI()/180))/(TAN(($B$7+($B$14*(G95-$E$7)))*PI()/180))*1/$B$16*POTENZ(($H$13+($B$15*(G95-$E$8))),2)))</f>
        <v>100.089647900633</v>
      </c>
      <c r="J95" s="120" t="n">
        <f aca="false">I95*20.9/100</f>
        <v>20.9187364112322</v>
      </c>
      <c r="K95" s="82" t="n">
        <f aca="false">($B$9-EXP(52.57-6690.9/(273.15+G95)-4.681*LN(273.15+G95)))*I95/100*0.2095</f>
        <v>208.15570835769</v>
      </c>
      <c r="L95" s="82" t="n">
        <f aca="false">K95/1.33322</f>
        <v>156.130052322715</v>
      </c>
      <c r="M95" s="119" t="n">
        <f aca="false">(($B$9-EXP(52.57-6690.9/(273.15+G95)-4.681*LN(273.15+G95)))/1013)*I95/100*0.2095*((49-1.335*G95+0.02759*POTENZ(G95,2)-0.0003235*POTENZ(G95,3)+0.000001614*POTENZ(G95,4))-($J$16*(5.516*10^-1-1.759*10^-2*G95+2.253*10^-4*POTENZ(G95,2)-2.654*10^-7*POTENZ(G95,3)+5.363*10^-8*POTENZ(G95,4))))*32/22.414</f>
        <v>7.85372028563408</v>
      </c>
      <c r="N95" s="119" t="n">
        <f aca="false">M95*31.25</f>
        <v>245.428758926065</v>
      </c>
    </row>
    <row collapsed="false" customFormat="false" customHeight="false" hidden="false" ht="12.75" outlineLevel="0" r="96">
      <c r="A96" s="118" t="n">
        <v>40402</v>
      </c>
      <c r="B96" s="0" t="s">
        <v>171</v>
      </c>
      <c r="C96" s="0" t="n">
        <v>12.538</v>
      </c>
      <c r="D96" s="0" t="n">
        <v>101.082</v>
      </c>
      <c r="E96" s="0" t="n">
        <v>28.52</v>
      </c>
      <c r="F96" s="0" t="n">
        <v>2876</v>
      </c>
      <c r="G96" s="0" t="n">
        <v>17.7</v>
      </c>
      <c r="I96" s="119" t="n">
        <f aca="false">(-((TAN(E96*PI()/180))/(TAN(($B$7+($B$14*(G96-$E$7)))*PI()/180))*($H$13+($B$15*(G96-$E$8)))+(TAN(E96*PI()/180))/(TAN(($B$7+($B$14*(G96-$E$7)))*PI()/180))*1/$B$16*($H$13+($B$15*(G96-$E$8)))-$B$13*1/$B$16*($H$13+($B$15*(G96-$E$8)))-($H$13+($B$15*(G96-$E$8)))+$B$13*($H$13+($B$15*(G96-$E$8))))+(WURZEL((POTENZ(((TAN(E96*PI()/180))/(TAN(($B$7+($B$14*(G96-$E$7)))*PI()/180))*($H$13+($B$15*(G96-$E$8)))+(TAN(E96*PI()/180))/(TAN(($B$7+($B$14*(G96-$E$7)))*PI()/180))*1/$B$16*($H$13+($B$15*(G96-$E$8)))-$B$13*1/$B$16*($H$13+($B$15*(G96-$E$8)))-($H$13+($B$15*(G96-$E$8)))+$B$13*($H$13+($B$15*(G96-$E$8)))),2))-4*((TAN(E96*PI()/180))/(TAN(($B$7+($B$14*(G96-$E$7)))*PI()/180))*1/$B$16*POTENZ(($H$13+($B$15*(G96-$E$8))),2))*((TAN(E96*PI()/180))/(TAN(($B$7+($B$14*(G96-$E$7)))*PI()/180))-1))))/(2*((TAN(E96*PI()/180))/(TAN(($B$7+($B$14*(G96-$E$7)))*PI()/180))*1/$B$16*POTENZ(($H$13+($B$15*(G96-$E$8))),2)))</f>
        <v>101.082001570478</v>
      </c>
      <c r="J96" s="120" t="n">
        <f aca="false">I96*20.9/100</f>
        <v>21.1261383282299</v>
      </c>
      <c r="K96" s="82" t="n">
        <f aca="false">($B$9-EXP(52.57-6690.9/(273.15+G96)-4.681*LN(273.15+G96)))*I96/100*0.2095</f>
        <v>210.219499023565</v>
      </c>
      <c r="L96" s="82" t="n">
        <f aca="false">K96/1.33322</f>
        <v>157.67802689996</v>
      </c>
      <c r="M96" s="119" t="n">
        <f aca="false">(($B$9-EXP(52.57-6690.9/(273.15+G96)-4.681*LN(273.15+G96)))/1013)*I96/100*0.2095*((49-1.335*G96+0.02759*POTENZ(G96,2)-0.0003235*POTENZ(G96,3)+0.000001614*POTENZ(G96,4))-($J$16*(5.516*10^-1-1.759*10^-2*G96+2.253*10^-4*POTENZ(G96,2)-2.654*10^-7*POTENZ(G96,3)+5.363*10^-8*POTENZ(G96,4))))*32/22.414</f>
        <v>7.93158716108882</v>
      </c>
      <c r="N96" s="119" t="n">
        <f aca="false">M96*31.25</f>
        <v>247.862098784026</v>
      </c>
    </row>
    <row collapsed="false" customFormat="false" customHeight="false" hidden="false" ht="12.75" outlineLevel="0" r="97">
      <c r="A97" s="118" t="n">
        <v>40402</v>
      </c>
      <c r="B97" s="0" t="s">
        <v>172</v>
      </c>
      <c r="C97" s="0" t="n">
        <v>12.705</v>
      </c>
      <c r="D97" s="0" t="n">
        <v>101.173</v>
      </c>
      <c r="E97" s="0" t="n">
        <v>28.51</v>
      </c>
      <c r="F97" s="0" t="n">
        <v>2884</v>
      </c>
      <c r="G97" s="0" t="n">
        <v>17.7</v>
      </c>
      <c r="I97" s="119" t="n">
        <f aca="false">(-((TAN(E97*PI()/180))/(TAN(($B$7+($B$14*(G97-$E$7)))*PI()/180))*($H$13+($B$15*(G97-$E$8)))+(TAN(E97*PI()/180))/(TAN(($B$7+($B$14*(G97-$E$7)))*PI()/180))*1/$B$16*($H$13+($B$15*(G97-$E$8)))-$B$13*1/$B$16*($H$13+($B$15*(G97-$E$8)))-($H$13+($B$15*(G97-$E$8)))+$B$13*($H$13+($B$15*(G97-$E$8))))+(WURZEL((POTENZ(((TAN(E97*PI()/180))/(TAN(($B$7+($B$14*(G97-$E$7)))*PI()/180))*($H$13+($B$15*(G97-$E$8)))+(TAN(E97*PI()/180))/(TAN(($B$7+($B$14*(G97-$E$7)))*PI()/180))*1/$B$16*($H$13+($B$15*(G97-$E$8)))-$B$13*1/$B$16*($H$13+($B$15*(G97-$E$8)))-($H$13+($B$15*(G97-$E$8)))+$B$13*($H$13+($B$15*(G97-$E$8)))),2))-4*((TAN(E97*PI()/180))/(TAN(($B$7+($B$14*(G97-$E$7)))*PI()/180))*1/$B$16*POTENZ(($H$13+($B$15*(G97-$E$8))),2))*((TAN(E97*PI()/180))/(TAN(($B$7+($B$14*(G97-$E$7)))*PI()/180))-1))))/(2*((TAN(E97*PI()/180))/(TAN(($B$7+($B$14*(G97-$E$7)))*PI()/180))*1/$B$16*POTENZ(($H$13+($B$15*(G97-$E$8))),2)))</f>
        <v>101.172784998482</v>
      </c>
      <c r="J97" s="120" t="n">
        <f aca="false">I97*20.9/100</f>
        <v>21.1451120646828</v>
      </c>
      <c r="K97" s="82" t="n">
        <f aca="false">($B$9-EXP(52.57-6690.9/(273.15+G97)-4.681*LN(273.15+G97)))*I97/100*0.2095</f>
        <v>210.4083006545</v>
      </c>
      <c r="L97" s="82" t="n">
        <f aca="false">K97/1.33322</f>
        <v>157.819640160289</v>
      </c>
      <c r="M97" s="119" t="n">
        <f aca="false">(($B$9-EXP(52.57-6690.9/(273.15+G97)-4.681*LN(273.15+G97)))/1013)*I97/100*0.2095*((49-1.335*G97+0.02759*POTENZ(G97,2)-0.0003235*POTENZ(G97,3)+0.000001614*POTENZ(G97,4))-($J$16*(5.516*10^-1-1.759*10^-2*G97+2.253*10^-4*POTENZ(G97,2)-2.654*10^-7*POTENZ(G97,3)+5.363*10^-8*POTENZ(G97,4))))*32/22.414</f>
        <v>7.93871065153035</v>
      </c>
      <c r="N97" s="119" t="n">
        <f aca="false">M97*31.25</f>
        <v>248.084707860323</v>
      </c>
    </row>
    <row collapsed="false" customFormat="false" customHeight="false" hidden="false" ht="12.75" outlineLevel="0" r="98">
      <c r="A98" s="118" t="n">
        <v>40402</v>
      </c>
      <c r="B98" s="0" t="s">
        <v>173</v>
      </c>
      <c r="C98" s="0" t="n">
        <v>12.872</v>
      </c>
      <c r="D98" s="0" t="n">
        <v>100.991</v>
      </c>
      <c r="E98" s="0" t="n">
        <v>28.53</v>
      </c>
      <c r="F98" s="0" t="n">
        <v>2883</v>
      </c>
      <c r="G98" s="0" t="n">
        <v>17.7</v>
      </c>
      <c r="I98" s="119" t="n">
        <f aca="false">(-((TAN(E98*PI()/180))/(TAN(($B$7+($B$14*(G98-$E$7)))*PI()/180))*($H$13+($B$15*(G98-$E$8)))+(TAN(E98*PI()/180))/(TAN(($B$7+($B$14*(G98-$E$7)))*PI()/180))*1/$B$16*($H$13+($B$15*(G98-$E$8)))-$B$13*1/$B$16*($H$13+($B$15*(G98-$E$8)))-($H$13+($B$15*(G98-$E$8)))+$B$13*($H$13+($B$15*(G98-$E$8))))+(WURZEL((POTENZ(((TAN(E98*PI()/180))/(TAN(($B$7+($B$14*(G98-$E$7)))*PI()/180))*($H$13+($B$15*(G98-$E$8)))+(TAN(E98*PI()/180))/(TAN(($B$7+($B$14*(G98-$E$7)))*PI()/180))*1/$B$16*($H$13+($B$15*(G98-$E$8)))-$B$13*1/$B$16*($H$13+($B$15*(G98-$E$8)))-($H$13+($B$15*(G98-$E$8)))+$B$13*($H$13+($B$15*(G98-$E$8)))),2))-4*((TAN(E98*PI()/180))/(TAN(($B$7+($B$14*(G98-$E$7)))*PI()/180))*1/$B$16*POTENZ(($H$13+($B$15*(G98-$E$8))),2))*((TAN(E98*PI()/180))/(TAN(($B$7+($B$14*(G98-$E$7)))*PI()/180))-1))))/(2*((TAN(E98*PI()/180))/(TAN(($B$7+($B$14*(G98-$E$7)))*PI()/180))*1/$B$16*POTENZ(($H$13+($B$15*(G98-$E$8))),2)))</f>
        <v>100.99131348847</v>
      </c>
      <c r="J98" s="120" t="n">
        <f aca="false">I98*20.9/100</f>
        <v>21.1071845190902</v>
      </c>
      <c r="K98" s="82" t="n">
        <f aca="false">($B$9-EXP(52.57-6690.9/(273.15+G98)-4.681*LN(273.15+G98)))*I98/100*0.2095</f>
        <v>210.030895683</v>
      </c>
      <c r="L98" s="82" t="n">
        <f aca="false">K98/1.33322</f>
        <v>157.536562370051</v>
      </c>
      <c r="M98" s="119" t="n">
        <f aca="false">(($B$9-EXP(52.57-6690.9/(273.15+G98)-4.681*LN(273.15+G98)))/1013)*I98/100*0.2095*((49-1.335*G98+0.02759*POTENZ(G98,2)-0.0003235*POTENZ(G98,3)+0.000001614*POTENZ(G98,4))-($J$16*(5.516*10^-1-1.759*10^-2*G98+2.253*10^-4*POTENZ(G98,2)-2.654*10^-7*POTENZ(G98,3)+5.363*10^-8*POTENZ(G98,4))))*32/22.414</f>
        <v>7.92447115214811</v>
      </c>
      <c r="N98" s="119" t="n">
        <f aca="false">M98*31.25</f>
        <v>247.639723504628</v>
      </c>
    </row>
    <row collapsed="false" customFormat="false" customHeight="false" hidden="false" ht="12.75" outlineLevel="0" r="99">
      <c r="A99" s="118" t="n">
        <v>40402</v>
      </c>
      <c r="B99" s="0" t="s">
        <v>174</v>
      </c>
      <c r="C99" s="0" t="n">
        <v>13.039</v>
      </c>
      <c r="D99" s="0" t="n">
        <v>101.264</v>
      </c>
      <c r="E99" s="0" t="n">
        <v>28.5</v>
      </c>
      <c r="F99" s="0" t="n">
        <v>2882</v>
      </c>
      <c r="G99" s="0" t="n">
        <v>17.7</v>
      </c>
      <c r="I99" s="119" t="n">
        <f aca="false">(-((TAN(E99*PI()/180))/(TAN(($B$7+($B$14*(G99-$E$7)))*PI()/180))*($H$13+($B$15*(G99-$E$8)))+(TAN(E99*PI()/180))/(TAN(($B$7+($B$14*(G99-$E$7)))*PI()/180))*1/$B$16*($H$13+($B$15*(G99-$E$8)))-$B$13*1/$B$16*($H$13+($B$15*(G99-$E$8)))-($H$13+($B$15*(G99-$E$8)))+$B$13*($H$13+($B$15*(G99-$E$8))))+(WURZEL((POTENZ(((TAN(E99*PI()/180))/(TAN(($B$7+($B$14*(G99-$E$7)))*PI()/180))*($H$13+($B$15*(G99-$E$8)))+(TAN(E99*PI()/180))/(TAN(($B$7+($B$14*(G99-$E$7)))*PI()/180))*1/$B$16*($H$13+($B$15*(G99-$E$8)))-$B$13*1/$B$16*($H$13+($B$15*(G99-$E$8)))-($H$13+($B$15*(G99-$E$8)))+$B$13*($H$13+($B$15*(G99-$E$8)))),2))-4*((TAN(E99*PI()/180))/(TAN(($B$7+($B$14*(G99-$E$7)))*PI()/180))*1/$B$16*POTENZ(($H$13+($B$15*(G99-$E$8))),2))*((TAN(E99*PI()/180))/(TAN(($B$7+($B$14*(G99-$E$7)))*PI()/180))-1))))/(2*((TAN(E99*PI()/180))/(TAN(($B$7+($B$14*(G99-$E$7)))*PI()/180))*1/$B$16*POTENZ(($H$13+($B$15*(G99-$E$8))),2)))</f>
        <v>101.263663904051</v>
      </c>
      <c r="J99" s="120" t="n">
        <f aca="false">I99*20.9/100</f>
        <v>21.1641057559466</v>
      </c>
      <c r="K99" s="82" t="n">
        <f aca="false">($B$9-EXP(52.57-6690.9/(273.15+G99)-4.681*LN(273.15+G99)))*I99/100*0.2095</f>
        <v>210.597300849427</v>
      </c>
      <c r="L99" s="82" t="n">
        <f aca="false">K99/1.33322</f>
        <v>157.961402356271</v>
      </c>
      <c r="M99" s="119" t="n">
        <f aca="false">(($B$9-EXP(52.57-6690.9/(273.15+G99)-4.681*LN(273.15+G99)))/1013)*I99/100*0.2095*((49-1.335*G99+0.02759*POTENZ(G99,2)-0.0003235*POTENZ(G99,3)+0.000001614*POTENZ(G99,4))-($J$16*(5.516*10^-1-1.759*10^-2*G99+2.253*10^-4*POTENZ(G99,2)-2.654*10^-7*POTENZ(G99,3)+5.363*10^-8*POTENZ(G99,4))))*32/22.414</f>
        <v>7.94584163379646</v>
      </c>
      <c r="N99" s="119" t="n">
        <f aca="false">M99*31.25</f>
        <v>248.307551056139</v>
      </c>
    </row>
    <row collapsed="false" customFormat="false" customHeight="false" hidden="false" ht="12.75" outlineLevel="0" r="100">
      <c r="A100" s="118" t="n">
        <v>40402</v>
      </c>
      <c r="B100" s="0" t="s">
        <v>175</v>
      </c>
      <c r="C100" s="0" t="n">
        <v>13.205</v>
      </c>
      <c r="D100" s="0" t="n">
        <v>101.811</v>
      </c>
      <c r="E100" s="0" t="n">
        <v>28.44</v>
      </c>
      <c r="F100" s="0" t="n">
        <v>2881</v>
      </c>
      <c r="G100" s="0" t="n">
        <v>17.7</v>
      </c>
      <c r="I100" s="119" t="n">
        <f aca="false">(-((TAN(E100*PI()/180))/(TAN(($B$7+($B$14*(G100-$E$7)))*PI()/180))*($H$13+($B$15*(G100-$E$8)))+(TAN(E100*PI()/180))/(TAN(($B$7+($B$14*(G100-$E$7)))*PI()/180))*1/$B$16*($H$13+($B$15*(G100-$E$8)))-$B$13*1/$B$16*($H$13+($B$15*(G100-$E$8)))-($H$13+($B$15*(G100-$E$8)))+$B$13*($H$13+($B$15*(G100-$E$8))))+(WURZEL((POTENZ(((TAN(E100*PI()/180))/(TAN(($B$7+($B$14*(G100-$E$7)))*PI()/180))*($H$13+($B$15*(G100-$E$8)))+(TAN(E100*PI()/180))/(TAN(($B$7+($B$14*(G100-$E$7)))*PI()/180))*1/$B$16*($H$13+($B$15*(G100-$E$8)))-$B$13*1/$B$16*($H$13+($B$15*(G100-$E$8)))-($H$13+($B$15*(G100-$E$8)))+$B$13*($H$13+($B$15*(G100-$E$8)))),2))-4*((TAN(E100*PI()/180))/(TAN(($B$7+($B$14*(G100-$E$7)))*PI()/180))*1/$B$16*POTENZ(($H$13+($B$15*(G100-$E$8))),2))*((TAN(E100*PI()/180))/(TAN(($B$7+($B$14*(G100-$E$7)))*PI()/180))-1))))/(2*((TAN(E100*PI()/180))/(TAN(($B$7+($B$14*(G100-$E$7)))*PI()/180))*1/$B$16*POTENZ(($H$13+($B$15*(G100-$E$8))),2)))</f>
        <v>101.810949760289</v>
      </c>
      <c r="J100" s="120" t="n">
        <f aca="false">I100*20.9/100</f>
        <v>21.2784884999004</v>
      </c>
      <c r="K100" s="82" t="n">
        <f aca="false">($B$9-EXP(52.57-6690.9/(273.15+G100)-4.681*LN(273.15+G100)))*I100/100*0.2095</f>
        <v>211.735487240016</v>
      </c>
      <c r="L100" s="82" t="n">
        <f aca="false">K100/1.33322</f>
        <v>158.815114714763</v>
      </c>
      <c r="M100" s="119" t="n">
        <f aca="false">(($B$9-EXP(52.57-6690.9/(273.15+G100)-4.681*LN(273.15+G100)))/1013)*I100/100*0.2095*((49-1.335*G100+0.02759*POTENZ(G100,2)-0.0003235*POTENZ(G100,3)+0.000001614*POTENZ(G100,4))-($J$16*(5.516*10^-1-1.759*10^-2*G100+2.253*10^-4*POTENZ(G100,2)-2.654*10^-7*POTENZ(G100,3)+5.363*10^-8*POTENZ(G100,4))))*32/22.414</f>
        <v>7.9887854358912</v>
      </c>
      <c r="N100" s="119" t="n">
        <f aca="false">M100*31.25</f>
        <v>249.6495448716</v>
      </c>
    </row>
    <row collapsed="false" customFormat="false" customHeight="false" hidden="false" ht="12.75" outlineLevel="0" r="101">
      <c r="A101" s="118" t="n">
        <v>40402</v>
      </c>
      <c r="B101" s="0" t="s">
        <v>176</v>
      </c>
      <c r="C101" s="0" t="n">
        <v>13.372</v>
      </c>
      <c r="D101" s="0" t="n">
        <v>100.269</v>
      </c>
      <c r="E101" s="0" t="n">
        <v>28.61</v>
      </c>
      <c r="F101" s="0" t="n">
        <v>2875</v>
      </c>
      <c r="G101" s="0" t="n">
        <v>17.7</v>
      </c>
      <c r="I101" s="119" t="n">
        <f aca="false">(-((TAN(E101*PI()/180))/(TAN(($B$7+($B$14*(G101-$E$7)))*PI()/180))*($H$13+($B$15*(G101-$E$8)))+(TAN(E101*PI()/180))/(TAN(($B$7+($B$14*(G101-$E$7)))*PI()/180))*1/$B$16*($H$13+($B$15*(G101-$E$8)))-$B$13*1/$B$16*($H$13+($B$15*(G101-$E$8)))-($H$13+($B$15*(G101-$E$8)))+$B$13*($H$13+($B$15*(G101-$E$8))))+(WURZEL((POTENZ(((TAN(E101*PI()/180))/(TAN(($B$7+($B$14*(G101-$E$7)))*PI()/180))*($H$13+($B$15*(G101-$E$8)))+(TAN(E101*PI()/180))/(TAN(($B$7+($B$14*(G101-$E$7)))*PI()/180))*1/$B$16*($H$13+($B$15*(G101-$E$8)))-$B$13*1/$B$16*($H$13+($B$15*(G101-$E$8)))-($H$13+($B$15*(G101-$E$8)))+$B$13*($H$13+($B$15*(G101-$E$8)))),2))-4*((TAN(E101*PI()/180))/(TAN(($B$7+($B$14*(G101-$E$7)))*PI()/180))*1/$B$16*POTENZ(($H$13+($B$15*(G101-$E$8))),2))*((TAN(E101*PI()/180))/(TAN(($B$7+($B$14*(G101-$E$7)))*PI()/180))-1))))/(2*((TAN(E101*PI()/180))/(TAN(($B$7+($B$14*(G101-$E$7)))*PI()/180))*1/$B$16*POTENZ(($H$13+($B$15*(G101-$E$8))),2)))</f>
        <v>100.269225568182</v>
      </c>
      <c r="J101" s="120" t="n">
        <f aca="false">I101*20.9/100</f>
        <v>20.9562681437501</v>
      </c>
      <c r="K101" s="82" t="n">
        <f aca="false">($B$9-EXP(52.57-6690.9/(273.15+G101)-4.681*LN(273.15+G101)))*I101/100*0.2095</f>
        <v>208.529174718878</v>
      </c>
      <c r="L101" s="82" t="n">
        <f aca="false">K101/1.33322</f>
        <v>156.41017590411</v>
      </c>
      <c r="M101" s="119" t="n">
        <f aca="false">(($B$9-EXP(52.57-6690.9/(273.15+G101)-4.681*LN(273.15+G101)))/1013)*I101/100*0.2095*((49-1.335*G101+0.02759*POTENZ(G101,2)-0.0003235*POTENZ(G101,3)+0.000001614*POTENZ(G101,4))-($J$16*(5.516*10^-1-1.759*10^-2*G101+2.253*10^-4*POTENZ(G101,2)-2.654*10^-7*POTENZ(G101,3)+5.363*10^-8*POTENZ(G101,4))))*32/22.414</f>
        <v>7.86781118114689</v>
      </c>
      <c r="N101" s="119" t="n">
        <f aca="false">M101*31.25</f>
        <v>245.86909941084</v>
      </c>
    </row>
    <row collapsed="false" customFormat="false" customHeight="false" hidden="false" ht="12.75" outlineLevel="0" r="102">
      <c r="A102" s="118" t="n">
        <v>40402</v>
      </c>
      <c r="B102" s="0" t="s">
        <v>177</v>
      </c>
      <c r="C102" s="0" t="n">
        <v>13.539</v>
      </c>
      <c r="D102" s="0" t="n">
        <v>101.355</v>
      </c>
      <c r="E102" s="0" t="n">
        <v>28.49</v>
      </c>
      <c r="F102" s="0" t="n">
        <v>2882</v>
      </c>
      <c r="G102" s="0" t="n">
        <v>17.7</v>
      </c>
      <c r="I102" s="119" t="n">
        <f aca="false">(-((TAN(E102*PI()/180))/(TAN(($B$7+($B$14*(G102-$E$7)))*PI()/180))*($H$13+($B$15*(G102-$E$8)))+(TAN(E102*PI()/180))/(TAN(($B$7+($B$14*(G102-$E$7)))*PI()/180))*1/$B$16*($H$13+($B$15*(G102-$E$8)))-$B$13*1/$B$16*($H$13+($B$15*(G102-$E$8)))-($H$13+($B$15*(G102-$E$8)))+$B$13*($H$13+($B$15*(G102-$E$8))))+(WURZEL((POTENZ(((TAN(E102*PI()/180))/(TAN(($B$7+($B$14*(G102-$E$7)))*PI()/180))*($H$13+($B$15*(G102-$E$8)))+(TAN(E102*PI()/180))/(TAN(($B$7+($B$14*(G102-$E$7)))*PI()/180))*1/$B$16*($H$13+($B$15*(G102-$E$8)))-$B$13*1/$B$16*($H$13+($B$15*(G102-$E$8)))-($H$13+($B$15*(G102-$E$8)))+$B$13*($H$13+($B$15*(G102-$E$8)))),2))-4*((TAN(E102*PI()/180))/(TAN(($B$7+($B$14*(G102-$E$7)))*PI()/180))*1/$B$16*POTENZ(($H$13+($B$15*(G102-$E$8))),2))*((TAN(E102*PI()/180))/(TAN(($B$7+($B$14*(G102-$E$7)))*PI()/180))-1))))/(2*((TAN(E102*PI()/180))/(TAN(($B$7+($B$14*(G102-$E$7)))*PI()/180))*1/$B$16*POTENZ(($H$13+($B$15*(G102-$E$8))),2)))</f>
        <v>101.354638418959</v>
      </c>
      <c r="J102" s="120" t="n">
        <f aca="false">I102*20.9/100</f>
        <v>21.1831194295625</v>
      </c>
      <c r="K102" s="82" t="n">
        <f aca="false">($B$9-EXP(52.57-6690.9/(273.15+G102)-4.681*LN(273.15+G102)))*I102/100*0.2095</f>
        <v>210.786499882398</v>
      </c>
      <c r="L102" s="82" t="n">
        <f aca="false">K102/1.33322</f>
        <v>158.103313693463</v>
      </c>
      <c r="M102" s="119" t="n">
        <f aca="false">(($B$9-EXP(52.57-6690.9/(273.15+G102)-4.681*LN(273.15+G102)))/1013)*I102/100*0.2095*((49-1.335*G102+0.02759*POTENZ(G102,2)-0.0003235*POTENZ(G102,3)+0.000001614*POTENZ(G102,4))-($J$16*(5.516*10^-1-1.759*10^-2*G102+2.253*10^-4*POTENZ(G102,2)-2.654*10^-7*POTENZ(G102,3)+5.363*10^-8*POTENZ(G102,4))))*32/22.414</f>
        <v>7.95298011822714</v>
      </c>
      <c r="N102" s="119" t="n">
        <f aca="false">M102*31.25</f>
        <v>248.530628694598</v>
      </c>
    </row>
    <row collapsed="false" customFormat="false" customHeight="false" hidden="false" ht="12.75" outlineLevel="0" r="103">
      <c r="A103" s="118" t="n">
        <v>40402</v>
      </c>
      <c r="B103" s="0" t="s">
        <v>178</v>
      </c>
      <c r="C103" s="0" t="n">
        <v>13.706</v>
      </c>
      <c r="D103" s="0" t="n">
        <v>100</v>
      </c>
      <c r="E103" s="0" t="n">
        <v>28.64</v>
      </c>
      <c r="F103" s="0" t="n">
        <v>2884</v>
      </c>
      <c r="G103" s="0" t="n">
        <v>17.7</v>
      </c>
      <c r="I103" s="119" t="n">
        <f aca="false">(-((TAN(E103*PI()/180))/(TAN(($B$7+($B$14*(G103-$E$7)))*PI()/180))*($H$13+($B$15*(G103-$E$8)))+(TAN(E103*PI()/180))/(TAN(($B$7+($B$14*(G103-$E$7)))*PI()/180))*1/$B$16*($H$13+($B$15*(G103-$E$8)))-$B$13*1/$B$16*($H$13+($B$15*(G103-$E$8)))-($H$13+($B$15*(G103-$E$8)))+$B$13*($H$13+($B$15*(G103-$E$8))))+(WURZEL((POTENZ(((TAN(E103*PI()/180))/(TAN(($B$7+($B$14*(G103-$E$7)))*PI()/180))*($H$13+($B$15*(G103-$E$8)))+(TAN(E103*PI()/180))/(TAN(($B$7+($B$14*(G103-$E$7)))*PI()/180))*1/$B$16*($H$13+($B$15*(G103-$E$8)))-$B$13*1/$B$16*($H$13+($B$15*(G103-$E$8)))-($H$13+($B$15*(G103-$E$8)))+$B$13*($H$13+($B$15*(G103-$E$8)))),2))-4*((TAN(E103*PI()/180))/(TAN(($B$7+($B$14*(G103-$E$7)))*PI()/180))*1/$B$16*POTENZ(($H$13+($B$15*(G103-$E$8))),2))*((TAN(E103*PI()/180))/(TAN(($B$7+($B$14*(G103-$E$7)))*PI()/180))-1))))/(2*((TAN(E103*PI()/180))/(TAN(($B$7+($B$14*(G103-$E$7)))*PI()/180))*1/$B$16*POTENZ(($H$13+($B$15*(G103-$E$8))),2)))</f>
        <v>100</v>
      </c>
      <c r="J103" s="120" t="n">
        <f aca="false">I103*20.9/100</f>
        <v>20.9</v>
      </c>
      <c r="K103" s="82" t="n">
        <f aca="false">($B$9-EXP(52.57-6690.9/(273.15+G103)-4.681*LN(273.15+G103)))*I103/100*0.2095</f>
        <v>207.969268274721</v>
      </c>
      <c r="L103" s="82" t="n">
        <f aca="false">K103/1.33322</f>
        <v>155.990210373922</v>
      </c>
      <c r="M103" s="119" t="n">
        <f aca="false">(($B$9-EXP(52.57-6690.9/(273.15+G103)-4.681*LN(273.15+G103)))/1013)*I103/100*0.2095*((49-1.335*G103+0.02759*POTENZ(G103,2)-0.0003235*POTENZ(G103,3)+0.000001614*POTENZ(G103,4))-($J$16*(5.516*10^-1-1.759*10^-2*G103+2.253*10^-4*POTENZ(G103,2)-2.654*10^-7*POTENZ(G103,3)+5.363*10^-8*POTENZ(G103,4))))*32/22.414</f>
        <v>7.84668589645867</v>
      </c>
      <c r="N103" s="119" t="n">
        <f aca="false">M103*31.25</f>
        <v>245.208934264333</v>
      </c>
    </row>
    <row collapsed="false" customFormat="false" customHeight="false" hidden="false" ht="12.75" outlineLevel="0" r="104">
      <c r="A104" s="118" t="n">
        <v>40402</v>
      </c>
      <c r="B104" s="0" t="s">
        <v>179</v>
      </c>
      <c r="C104" s="0" t="n">
        <v>13.873</v>
      </c>
      <c r="D104" s="0" t="n">
        <v>100.63</v>
      </c>
      <c r="E104" s="0" t="n">
        <v>28.57</v>
      </c>
      <c r="F104" s="0" t="n">
        <v>2886</v>
      </c>
      <c r="G104" s="0" t="n">
        <v>17.7</v>
      </c>
      <c r="I104" s="119" t="n">
        <f aca="false">(-((TAN(E104*PI()/180))/(TAN(($B$7+($B$14*(G104-$E$7)))*PI()/180))*($H$13+($B$15*(G104-$E$8)))+(TAN(E104*PI()/180))/(TAN(($B$7+($B$14*(G104-$E$7)))*PI()/180))*1/$B$16*($H$13+($B$15*(G104-$E$8)))-$B$13*1/$B$16*($H$13+($B$15*(G104-$E$8)))-($H$13+($B$15*(G104-$E$8)))+$B$13*($H$13+($B$15*(G104-$E$8))))+(WURZEL((POTENZ(((TAN(E104*PI()/180))/(TAN(($B$7+($B$14*(G104-$E$7)))*PI()/180))*($H$13+($B$15*(G104-$E$8)))+(TAN(E104*PI()/180))/(TAN(($B$7+($B$14*(G104-$E$7)))*PI()/180))*1/$B$16*($H$13+($B$15*(G104-$E$8)))-$B$13*1/$B$16*($H$13+($B$15*(G104-$E$8)))-($H$13+($B$15*(G104-$E$8)))+$B$13*($H$13+($B$15*(G104-$E$8)))),2))-4*((TAN(E104*PI()/180))/(TAN(($B$7+($B$14*(G104-$E$7)))*PI()/180))*1/$B$16*POTENZ(($H$13+($B$15*(G104-$E$8))),2))*((TAN(E104*PI()/180))/(TAN(($B$7+($B$14*(G104-$E$7)))*PI()/180))-1))))/(2*((TAN(E104*PI()/180))/(TAN(($B$7+($B$14*(G104-$E$7)))*PI()/180))*1/$B$16*POTENZ(($H$13+($B$15*(G104-$E$8))),2)))</f>
        <v>100.629511996265</v>
      </c>
      <c r="J104" s="120" t="n">
        <f aca="false">I104*20.9/100</f>
        <v>21.0315680072194</v>
      </c>
      <c r="K104" s="82" t="n">
        <f aca="false">($B$9-EXP(52.57-6690.9/(273.15+G104)-4.681*LN(273.15+G104)))*I104/100*0.2095</f>
        <v>209.278459767054</v>
      </c>
      <c r="L104" s="82" t="n">
        <f aca="false">K104/1.33322</f>
        <v>156.972187461225</v>
      </c>
      <c r="M104" s="119" t="n">
        <f aca="false">(($B$9-EXP(52.57-6690.9/(273.15+G104)-4.681*LN(273.15+G104)))/1013)*I104/100*0.2095*((49-1.335*G104+0.02759*POTENZ(G104,2)-0.0003235*POTENZ(G104,3)+0.000001614*POTENZ(G104,4))-($J$16*(5.516*10^-1-1.759*10^-2*G104+2.253*10^-4*POTENZ(G104,2)-2.654*10^-7*POTENZ(G104,3)+5.363*10^-8*POTENZ(G104,4))))*32/22.414</f>
        <v>7.8960817254861</v>
      </c>
      <c r="N104" s="119" t="n">
        <f aca="false">M104*31.25</f>
        <v>246.75255392144</v>
      </c>
    </row>
    <row collapsed="false" customFormat="false" customHeight="false" hidden="false" ht="12.75" outlineLevel="0" r="105">
      <c r="A105" s="118" t="n">
        <v>40402</v>
      </c>
      <c r="B105" s="0" t="s">
        <v>180</v>
      </c>
      <c r="C105" s="0" t="n">
        <v>14.04</v>
      </c>
      <c r="D105" s="0" t="n">
        <v>101.628</v>
      </c>
      <c r="E105" s="0" t="n">
        <v>28.46</v>
      </c>
      <c r="F105" s="0" t="n">
        <v>2882</v>
      </c>
      <c r="G105" s="0" t="n">
        <v>17.7</v>
      </c>
      <c r="I105" s="119" t="n">
        <f aca="false">(-((TAN(E105*PI()/180))/(TAN(($B$7+($B$14*(G105-$E$7)))*PI()/180))*($H$13+($B$15*(G105-$E$8)))+(TAN(E105*PI()/180))/(TAN(($B$7+($B$14*(G105-$E$7)))*PI()/180))*1/$B$16*($H$13+($B$15*(G105-$E$8)))-$B$13*1/$B$16*($H$13+($B$15*(G105-$E$8)))-($H$13+($B$15*(G105-$E$8)))+$B$13*($H$13+($B$15*(G105-$E$8))))+(WURZEL((POTENZ(((TAN(E105*PI()/180))/(TAN(($B$7+($B$14*(G105-$E$7)))*PI()/180))*($H$13+($B$15*(G105-$E$8)))+(TAN(E105*PI()/180))/(TAN(($B$7+($B$14*(G105-$E$7)))*PI()/180))*1/$B$16*($H$13+($B$15*(G105-$E$8)))-$B$13*1/$B$16*($H$13+($B$15*(G105-$E$8)))-($H$13+($B$15*(G105-$E$8)))+$B$13*($H$13+($B$15*(G105-$E$8)))),2))-4*((TAN(E105*PI()/180))/(TAN(($B$7+($B$14*(G105-$E$7)))*PI()/180))*1/$B$16*POTENZ(($H$13+($B$15*(G105-$E$8))),2))*((TAN(E105*PI()/180))/(TAN(($B$7+($B$14*(G105-$E$7)))*PI()/180))-1))))/(2*((TAN(E105*PI()/180))/(TAN(($B$7+($B$14*(G105-$E$7)))*PI()/180))*1/$B$16*POTENZ(($H$13+($B$15*(G105-$E$8))),2)))</f>
        <v>101.628136940593</v>
      </c>
      <c r="J105" s="120" t="n">
        <f aca="false">I105*20.9/100</f>
        <v>21.2402806205839</v>
      </c>
      <c r="K105" s="82" t="n">
        <f aca="false">($B$9-EXP(52.57-6690.9/(273.15+G105)-4.681*LN(273.15+G105)))*I105/100*0.2095</f>
        <v>211.355292756582</v>
      </c>
      <c r="L105" s="82" t="n">
        <f aca="false">K105/1.33322</f>
        <v>158.529944612729</v>
      </c>
      <c r="M105" s="119" t="n">
        <f aca="false">(($B$9-EXP(52.57-6690.9/(273.15+G105)-4.681*LN(273.15+G105)))/1013)*I105/100*0.2095*((49-1.335*G105+0.02759*POTENZ(G105,2)-0.0003235*POTENZ(G105,3)+0.000001614*POTENZ(G105,4))-($J$16*(5.516*10^-1-1.759*10^-2*G105+2.253*10^-4*POTENZ(G105,2)-2.654*10^-7*POTENZ(G105,3)+5.363*10^-8*POTENZ(G105,4))))*32/22.414</f>
        <v>7.97444068815121</v>
      </c>
      <c r="N105" s="119" t="n">
        <f aca="false">M105*31.25</f>
        <v>249.201271504725</v>
      </c>
    </row>
    <row collapsed="false" customFormat="false" customHeight="false" hidden="false" ht="12.75" outlineLevel="0" r="106">
      <c r="A106" s="118" t="n">
        <v>40402</v>
      </c>
      <c r="B106" s="0" t="s">
        <v>181</v>
      </c>
      <c r="C106" s="0" t="n">
        <v>14.207</v>
      </c>
      <c r="D106" s="0" t="n">
        <v>100.359</v>
      </c>
      <c r="E106" s="0" t="n">
        <v>28.6</v>
      </c>
      <c r="F106" s="0" t="n">
        <v>2885</v>
      </c>
      <c r="G106" s="0" t="n">
        <v>17.7</v>
      </c>
      <c r="I106" s="119" t="n">
        <f aca="false">(-((TAN(E106*PI()/180))/(TAN(($B$7+($B$14*(G106-$E$7)))*PI()/180))*($H$13+($B$15*(G106-$E$8)))+(TAN(E106*PI()/180))/(TAN(($B$7+($B$14*(G106-$E$7)))*PI()/180))*1/$B$16*($H$13+($B$15*(G106-$E$8)))-$B$13*1/$B$16*($H$13+($B$15*(G106-$E$8)))-($H$13+($B$15*(G106-$E$8)))+$B$13*($H$13+($B$15*(G106-$E$8))))+(WURZEL((POTENZ(((TAN(E106*PI()/180))/(TAN(($B$7+($B$14*(G106-$E$7)))*PI()/180))*($H$13+($B$15*(G106-$E$8)))+(TAN(E106*PI()/180))/(TAN(($B$7+($B$14*(G106-$E$7)))*PI()/180))*1/$B$16*($H$13+($B$15*(G106-$E$8)))-$B$13*1/$B$16*($H$13+($B$15*(G106-$E$8)))-($H$13+($B$15*(G106-$E$8)))+$B$13*($H$13+($B$15*(G106-$E$8)))),2))-4*((TAN(E106*PI()/180))/(TAN(($B$7+($B$14*(G106-$E$7)))*PI()/180))*1/$B$16*POTENZ(($H$13+($B$15*(G106-$E$8))),2))*((TAN(E106*PI()/180))/(TAN(($B$7+($B$14*(G106-$E$7)))*PI()/180))-1))))/(2*((TAN(E106*PI()/180))/(TAN(($B$7+($B$14*(G106-$E$7)))*PI()/180))*1/$B$16*POTENZ(($H$13+($B$15*(G106-$E$8))),2)))</f>
        <v>100.359155593925</v>
      </c>
      <c r="J106" s="120" t="n">
        <f aca="false">I106*20.9/100</f>
        <v>20.9750635191304</v>
      </c>
      <c r="K106" s="82" t="n">
        <f aca="false">($B$9-EXP(52.57-6690.9/(273.15+G106)-4.681*LN(273.15+G106)))*I106/100*0.2095</f>
        <v>208.716201535375</v>
      </c>
      <c r="L106" s="82" t="n">
        <f aca="false">K106/1.33322</f>
        <v>156.550457940456</v>
      </c>
      <c r="M106" s="119" t="n">
        <f aca="false">(($B$9-EXP(52.57-6690.9/(273.15+G106)-4.681*LN(273.15+G106)))/1013)*I106/100*0.2095*((49-1.335*G106+0.02759*POTENZ(G106,2)-0.0003235*POTENZ(G106,3)+0.000001614*POTENZ(G106,4))-($J$16*(5.516*10^-1-1.759*10^-2*G106+2.253*10^-4*POTENZ(G106,2)-2.654*10^-7*POTENZ(G106,3)+5.363*10^-8*POTENZ(G106,4))))*32/22.414</f>
        <v>7.87486770779355</v>
      </c>
      <c r="N106" s="119" t="n">
        <f aca="false">M106*31.25</f>
        <v>246.089615868548</v>
      </c>
    </row>
    <row collapsed="false" customFormat="false" customHeight="false" hidden="false" ht="12.75" outlineLevel="0" r="107">
      <c r="A107" s="118" t="n">
        <v>40402</v>
      </c>
      <c r="B107" s="0" t="s">
        <v>182</v>
      </c>
      <c r="C107" s="0" t="n">
        <v>14.374</v>
      </c>
      <c r="D107" s="0" t="n">
        <v>100.09</v>
      </c>
      <c r="E107" s="0" t="n">
        <v>28.63</v>
      </c>
      <c r="F107" s="0" t="n">
        <v>2875</v>
      </c>
      <c r="G107" s="0" t="n">
        <v>17.7</v>
      </c>
      <c r="I107" s="119" t="n">
        <f aca="false">(-((TAN(E107*PI()/180))/(TAN(($B$7+($B$14*(G107-$E$7)))*PI()/180))*($H$13+($B$15*(G107-$E$8)))+(TAN(E107*PI()/180))/(TAN(($B$7+($B$14*(G107-$E$7)))*PI()/180))*1/$B$16*($H$13+($B$15*(G107-$E$8)))-$B$13*1/$B$16*($H$13+($B$15*(G107-$E$8)))-($H$13+($B$15*(G107-$E$8)))+$B$13*($H$13+($B$15*(G107-$E$8))))+(WURZEL((POTENZ(((TAN(E107*PI()/180))/(TAN(($B$7+($B$14*(G107-$E$7)))*PI()/180))*($H$13+($B$15*(G107-$E$8)))+(TAN(E107*PI()/180))/(TAN(($B$7+($B$14*(G107-$E$7)))*PI()/180))*1/$B$16*($H$13+($B$15*(G107-$E$8)))-$B$13*1/$B$16*($H$13+($B$15*(G107-$E$8)))-($H$13+($B$15*(G107-$E$8)))+$B$13*($H$13+($B$15*(G107-$E$8)))),2))-4*((TAN(E107*PI()/180))/(TAN(($B$7+($B$14*(G107-$E$7)))*PI()/180))*1/$B$16*POTENZ(($H$13+($B$15*(G107-$E$8))),2))*((TAN(E107*PI()/180))/(TAN(($B$7+($B$14*(G107-$E$7)))*PI()/180))-1))))/(2*((TAN(E107*PI()/180))/(TAN(($B$7+($B$14*(G107-$E$7)))*PI()/180))*1/$B$16*POTENZ(($H$13+($B$15*(G107-$E$8))),2)))</f>
        <v>100.089647900633</v>
      </c>
      <c r="J107" s="120" t="n">
        <f aca="false">I107*20.9/100</f>
        <v>20.9187364112322</v>
      </c>
      <c r="K107" s="82" t="n">
        <f aca="false">($B$9-EXP(52.57-6690.9/(273.15+G107)-4.681*LN(273.15+G107)))*I107/100*0.2095</f>
        <v>208.15570835769</v>
      </c>
      <c r="L107" s="82" t="n">
        <f aca="false">K107/1.33322</f>
        <v>156.130052322715</v>
      </c>
      <c r="M107" s="119" t="n">
        <f aca="false">(($B$9-EXP(52.57-6690.9/(273.15+G107)-4.681*LN(273.15+G107)))/1013)*I107/100*0.2095*((49-1.335*G107+0.02759*POTENZ(G107,2)-0.0003235*POTENZ(G107,3)+0.000001614*POTENZ(G107,4))-($J$16*(5.516*10^-1-1.759*10^-2*G107+2.253*10^-4*POTENZ(G107,2)-2.654*10^-7*POTENZ(G107,3)+5.363*10^-8*POTENZ(G107,4))))*32/22.414</f>
        <v>7.85372028563408</v>
      </c>
      <c r="N107" s="119" t="n">
        <f aca="false">M107*31.25</f>
        <v>245.428758926065</v>
      </c>
    </row>
    <row collapsed="false" customFormat="false" customHeight="false" hidden="false" ht="12.75" outlineLevel="0" r="108">
      <c r="A108" s="118" t="n">
        <v>40402</v>
      </c>
      <c r="B108" s="0" t="s">
        <v>183</v>
      </c>
      <c r="C108" s="0" t="n">
        <v>14.541</v>
      </c>
      <c r="D108" s="0" t="n">
        <v>99.821</v>
      </c>
      <c r="E108" s="0" t="n">
        <v>28.66</v>
      </c>
      <c r="F108" s="0" t="n">
        <v>2884</v>
      </c>
      <c r="G108" s="0" t="n">
        <v>17.7</v>
      </c>
      <c r="I108" s="119" t="n">
        <f aca="false">(-((TAN(E108*PI()/180))/(TAN(($B$7+($B$14*(G108-$E$7)))*PI()/180))*($H$13+($B$15*(G108-$E$8)))+(TAN(E108*PI()/180))/(TAN(($B$7+($B$14*(G108-$E$7)))*PI()/180))*1/$B$16*($H$13+($B$15*(G108-$E$8)))-$B$13*1/$B$16*($H$13+($B$15*(G108-$E$8)))-($H$13+($B$15*(G108-$E$8)))+$B$13*($H$13+($B$15*(G108-$E$8))))+(WURZEL((POTENZ(((TAN(E108*PI()/180))/(TAN(($B$7+($B$14*(G108-$E$7)))*PI()/180))*($H$13+($B$15*(G108-$E$8)))+(TAN(E108*PI()/180))/(TAN(($B$7+($B$14*(G108-$E$7)))*PI()/180))*1/$B$16*($H$13+($B$15*(G108-$E$8)))-$B$13*1/$B$16*($H$13+($B$15*(G108-$E$8)))-($H$13+($B$15*(G108-$E$8)))+$B$13*($H$13+($B$15*(G108-$E$8)))),2))-4*((TAN(E108*PI()/180))/(TAN(($B$7+($B$14*(G108-$E$7)))*PI()/180))*1/$B$16*POTENZ(($H$13+($B$15*(G108-$E$8))),2))*((TAN(E108*PI()/180))/(TAN(($B$7+($B$14*(G108-$E$7)))*PI()/180))-1))))/(2*((TAN(E108*PI()/180))/(TAN(($B$7+($B$14*(G108-$E$7)))*PI()/180))*1/$B$16*POTENZ(($H$13+($B$15*(G108-$E$8))),2)))</f>
        <v>99.8209854194778</v>
      </c>
      <c r="J108" s="120" t="n">
        <f aca="false">I108*20.9/100</f>
        <v>20.8625859526709</v>
      </c>
      <c r="K108" s="82" t="n">
        <f aca="false">($B$9-EXP(52.57-6690.9/(273.15+G108)-4.681*LN(273.15+G108)))*I108/100*0.2095</f>
        <v>207.596972961504</v>
      </c>
      <c r="L108" s="82" t="n">
        <f aca="false">K108/1.33322</f>
        <v>155.710965153166</v>
      </c>
      <c r="M108" s="119" t="n">
        <f aca="false">(($B$9-EXP(52.57-6690.9/(273.15+G108)-4.681*LN(273.15+G108)))/1013)*I108/100*0.2095*((49-1.335*G108+0.02759*POTENZ(G108,2)-0.0003235*POTENZ(G108,3)+0.000001614*POTENZ(G108,4))-($J$16*(5.516*10^-1-1.759*10^-2*G108+2.253*10^-4*POTENZ(G108,2)-2.654*10^-7*POTENZ(G108,3)+5.363*10^-8*POTENZ(G108,4))))*32/22.414</f>
        <v>7.83263918461622</v>
      </c>
      <c r="N108" s="119" t="n">
        <f aca="false">M108*31.25</f>
        <v>244.769974519257</v>
      </c>
    </row>
    <row collapsed="false" customFormat="false" customHeight="false" hidden="false" ht="12.75" outlineLevel="0" r="109">
      <c r="A109" s="118" t="n">
        <v>40402</v>
      </c>
      <c r="B109" s="0" t="s">
        <v>184</v>
      </c>
      <c r="C109" s="0" t="n">
        <v>14.708</v>
      </c>
      <c r="D109" s="0" t="n">
        <v>102.638</v>
      </c>
      <c r="E109" s="0" t="n">
        <v>28.35</v>
      </c>
      <c r="F109" s="0" t="n">
        <v>2885</v>
      </c>
      <c r="G109" s="0" t="n">
        <v>17.7</v>
      </c>
      <c r="I109" s="119" t="n">
        <f aca="false">(-((TAN(E109*PI()/180))/(TAN(($B$7+($B$14*(G109-$E$7)))*PI()/180))*($H$13+($B$15*(G109-$E$8)))+(TAN(E109*PI()/180))/(TAN(($B$7+($B$14*(G109-$E$7)))*PI()/180))*1/$B$16*($H$13+($B$15*(G109-$E$8)))-$B$13*1/$B$16*($H$13+($B$15*(G109-$E$8)))-($H$13+($B$15*(G109-$E$8)))+$B$13*($H$13+($B$15*(G109-$E$8))))+(WURZEL((POTENZ(((TAN(E109*PI()/180))/(TAN(($B$7+($B$14*(G109-$E$7)))*PI()/180))*($H$13+($B$15*(G109-$E$8)))+(TAN(E109*PI()/180))/(TAN(($B$7+($B$14*(G109-$E$7)))*PI()/180))*1/$B$16*($H$13+($B$15*(G109-$E$8)))-$B$13*1/$B$16*($H$13+($B$15*(G109-$E$8)))-($H$13+($B$15*(G109-$E$8)))+$B$13*($H$13+($B$15*(G109-$E$8)))),2))-4*((TAN(E109*PI()/180))/(TAN(($B$7+($B$14*(G109-$E$7)))*PI()/180))*1/$B$16*POTENZ(($H$13+($B$15*(G109-$E$8))),2))*((TAN(E109*PI()/180))/(TAN(($B$7+($B$14*(G109-$E$7)))*PI()/180))-1))))/(2*((TAN(E109*PI()/180))/(TAN(($B$7+($B$14*(G109-$E$7)))*PI()/180))*1/$B$16*POTENZ(($H$13+($B$15*(G109-$E$8))),2)))</f>
        <v>102.638394898828</v>
      </c>
      <c r="J109" s="120" t="n">
        <f aca="false">I109*20.9/100</f>
        <v>21.4514245338551</v>
      </c>
      <c r="K109" s="82" t="n">
        <f aca="false">($B$9-EXP(52.57-6690.9/(273.15+G109)-4.681*LN(273.15+G109)))*I109/100*0.2095</f>
        <v>213.456318840011</v>
      </c>
      <c r="L109" s="82" t="n">
        <f aca="false">K109/1.33322</f>
        <v>160.105848127099</v>
      </c>
      <c r="M109" s="119" t="n">
        <f aca="false">(($B$9-EXP(52.57-6690.9/(273.15+G109)-4.681*LN(273.15+G109)))/1013)*I109/100*0.2095*((49-1.335*G109+0.02759*POTENZ(G109,2)-0.0003235*POTENZ(G109,3)+0.000001614*POTENZ(G109,4))-($J$16*(5.516*10^-1-1.759*10^-2*G109+2.253*10^-4*POTENZ(G109,2)-2.654*10^-7*POTENZ(G109,3)+5.363*10^-8*POTENZ(G109,4))))*32/22.414</f>
        <v>8.05371245687791</v>
      </c>
      <c r="N109" s="119" t="n">
        <f aca="false">M109*31.25</f>
        <v>251.678514277435</v>
      </c>
    </row>
    <row collapsed="false" customFormat="false" customHeight="false" hidden="false" ht="12.75" outlineLevel="0" r="110">
      <c r="A110" s="118" t="n">
        <v>40402</v>
      </c>
      <c r="B110" s="0" t="s">
        <v>185</v>
      </c>
      <c r="C110" s="0" t="n">
        <v>14.874</v>
      </c>
      <c r="D110" s="0" t="n">
        <v>99.91</v>
      </c>
      <c r="E110" s="0" t="n">
        <v>28.65</v>
      </c>
      <c r="F110" s="0" t="n">
        <v>2880</v>
      </c>
      <c r="G110" s="0" t="n">
        <v>17.7</v>
      </c>
      <c r="I110" s="119" t="n">
        <f aca="false">(-((TAN(E110*PI()/180))/(TAN(($B$7+($B$14*(G110-$E$7)))*PI()/180))*($H$13+($B$15*(G110-$E$8)))+(TAN(E110*PI()/180))/(TAN(($B$7+($B$14*(G110-$E$7)))*PI()/180))*1/$B$16*($H$13+($B$15*(G110-$E$8)))-$B$13*1/$B$16*($H$13+($B$15*(G110-$E$8)))-($H$13+($B$15*(G110-$E$8)))+$B$13*($H$13+($B$15*(G110-$E$8))))+(WURZEL((POTENZ(((TAN(E110*PI()/180))/(TAN(($B$7+($B$14*(G110-$E$7)))*PI()/180))*($H$13+($B$15*(G110-$E$8)))+(TAN(E110*PI()/180))/(TAN(($B$7+($B$14*(G110-$E$7)))*PI()/180))*1/$B$16*($H$13+($B$15*(G110-$E$8)))-$B$13*1/$B$16*($H$13+($B$15*(G110-$E$8)))-($H$13+($B$15*(G110-$E$8)))+$B$13*($H$13+($B$15*(G110-$E$8)))),2))-4*((TAN(E110*PI()/180))/(TAN(($B$7+($B$14*(G110-$E$7)))*PI()/180))*1/$B$16*POTENZ(($H$13+($B$15*(G110-$E$8))),2))*((TAN(E110*PI()/180))/(TAN(($B$7+($B$14*(G110-$E$7)))*PI()/180))-1))))/(2*((TAN(E110*PI()/180))/(TAN(($B$7+($B$14*(G110-$E$7)))*PI()/180))*1/$B$16*POTENZ(($H$13+($B$15*(G110-$E$8))),2)))</f>
        <v>99.9104458825836</v>
      </c>
      <c r="J110" s="120" t="n">
        <f aca="false">I110*20.9/100</f>
        <v>20.88128318946</v>
      </c>
      <c r="K110" s="82" t="n">
        <f aca="false">($B$9-EXP(52.57-6690.9/(273.15+G110)-4.681*LN(273.15+G110)))*I110/100*0.2095</f>
        <v>207.78302323202</v>
      </c>
      <c r="L110" s="82" t="n">
        <f aca="false">K110/1.33322</f>
        <v>155.850514717766</v>
      </c>
      <c r="M110" s="119" t="n">
        <f aca="false">(($B$9-EXP(52.57-6690.9/(273.15+G110)-4.681*LN(273.15+G110)))/1013)*I110/100*0.2095*((49-1.335*G110+0.02759*POTENZ(G110,2)-0.0003235*POTENZ(G110,3)+0.000001614*POTENZ(G110,4))-($J$16*(5.516*10^-1-1.759*10^-2*G110+2.253*10^-4*POTENZ(G110,2)-2.654*10^-7*POTENZ(G110,3)+5.363*10^-8*POTENZ(G110,4))))*32/22.414</f>
        <v>7.83965886615765</v>
      </c>
      <c r="N110" s="119" t="n">
        <f aca="false">M110*31.25</f>
        <v>244.989339567427</v>
      </c>
    </row>
    <row collapsed="false" customFormat="false" customHeight="false" hidden="false" ht="12.75" outlineLevel="0" r="111">
      <c r="A111" s="118" t="n">
        <v>40402</v>
      </c>
      <c r="B111" s="0" t="s">
        <v>186</v>
      </c>
      <c r="C111" s="0" t="n">
        <v>15.041</v>
      </c>
      <c r="D111" s="0" t="n">
        <v>101.446</v>
      </c>
      <c r="E111" s="0" t="n">
        <v>28.48</v>
      </c>
      <c r="F111" s="0" t="n">
        <v>2888</v>
      </c>
      <c r="G111" s="0" t="n">
        <v>17.7</v>
      </c>
      <c r="I111" s="119" t="n">
        <f aca="false">(-((TAN(E111*PI()/180))/(TAN(($B$7+($B$14*(G111-$E$7)))*PI()/180))*($H$13+($B$15*(G111-$E$8)))+(TAN(E111*PI()/180))/(TAN(($B$7+($B$14*(G111-$E$7)))*PI()/180))*1/$B$16*($H$13+($B$15*(G111-$E$8)))-$B$13*1/$B$16*($H$13+($B$15*(G111-$E$8)))-($H$13+($B$15*(G111-$E$8)))+$B$13*($H$13+($B$15*(G111-$E$8))))+(WURZEL((POTENZ(((TAN(E111*PI()/180))/(TAN(($B$7+($B$14*(G111-$E$7)))*PI()/180))*($H$13+($B$15*(G111-$E$8)))+(TAN(E111*PI()/180))/(TAN(($B$7+($B$14*(G111-$E$7)))*PI()/180))*1/$B$16*($H$13+($B$15*(G111-$E$8)))-$B$13*1/$B$16*($H$13+($B$15*(G111-$E$8)))-($H$13+($B$15*(G111-$E$8)))+$B$13*($H$13+($B$15*(G111-$E$8)))),2))-4*((TAN(E111*PI()/180))/(TAN(($B$7+($B$14*(G111-$E$7)))*PI()/180))*1/$B$16*POTENZ(($H$13+($B$15*(G111-$E$8))),2))*((TAN(E111*PI()/180))/(TAN(($B$7+($B$14*(G111-$E$7)))*PI()/180))-1))))/(2*((TAN(E111*PI()/180))/(TAN(($B$7+($B$14*(G111-$E$7)))*PI()/180))*1/$B$16*POTENZ(($H$13+($B$15*(G111-$E$8))),2)))</f>
        <v>101.44570867519</v>
      </c>
      <c r="J111" s="120" t="n">
        <f aca="false">I111*20.9/100</f>
        <v>21.2021531131147</v>
      </c>
      <c r="K111" s="82" t="n">
        <f aca="false">($B$9-EXP(52.57-6690.9/(273.15+G111)-4.681*LN(273.15+G111)))*I111/100*0.2095</f>
        <v>210.975898027898</v>
      </c>
      <c r="L111" s="82" t="n">
        <f aca="false">K111/1.33322</f>
        <v>158.245374377745</v>
      </c>
      <c r="M111" s="119" t="n">
        <f aca="false">(($B$9-EXP(52.57-6690.9/(273.15+G111)-4.681*LN(273.15+G111)))/1013)*I111/100*0.2095*((49-1.335*G111+0.02759*POTENZ(G111,2)-0.0003235*POTENZ(G111,3)+0.000001614*POTENZ(G111,4))-($J$16*(5.516*10^-1-1.759*10^-2*G111+2.253*10^-4*POTENZ(G111,2)-2.654*10^-7*POTENZ(G111,3)+5.363*10^-8*POTENZ(G111,4))))*32/22.414</f>
        <v>7.96012611517869</v>
      </c>
      <c r="N111" s="119" t="n">
        <f aca="false">M111*31.25</f>
        <v>248.753941099334</v>
      </c>
    </row>
    <row collapsed="false" customFormat="false" customHeight="false" hidden="false" ht="12.75" outlineLevel="0" r="112">
      <c r="A112" s="118" t="n">
        <v>40402</v>
      </c>
      <c r="B112" s="0" t="s">
        <v>187</v>
      </c>
      <c r="C112" s="0" t="n">
        <v>15.208</v>
      </c>
      <c r="D112" s="0" t="n">
        <v>100.551</v>
      </c>
      <c r="E112" s="0" t="n">
        <v>28.56</v>
      </c>
      <c r="F112" s="0" t="n">
        <v>2883</v>
      </c>
      <c r="G112" s="0" t="n">
        <v>17.8</v>
      </c>
      <c r="I112" s="119" t="n">
        <f aca="false">(-((TAN(E112*PI()/180))/(TAN(($B$7+($B$14*(G112-$E$7)))*PI()/180))*($H$13+($B$15*(G112-$E$8)))+(TAN(E112*PI()/180))/(TAN(($B$7+($B$14*(G112-$E$7)))*PI()/180))*1/$B$16*($H$13+($B$15*(G112-$E$8)))-$B$13*1/$B$16*($H$13+($B$15*(G112-$E$8)))-($H$13+($B$15*(G112-$E$8)))+$B$13*($H$13+($B$15*(G112-$E$8))))+(WURZEL((POTENZ(((TAN(E112*PI()/180))/(TAN(($B$7+($B$14*(G112-$E$7)))*PI()/180))*($H$13+($B$15*(G112-$E$8)))+(TAN(E112*PI()/180))/(TAN(($B$7+($B$14*(G112-$E$7)))*PI()/180))*1/$B$16*($H$13+($B$15*(G112-$E$8)))-$B$13*1/$B$16*($H$13+($B$15*(G112-$E$8)))-($H$13+($B$15*(G112-$E$8)))+$B$13*($H$13+($B$15*(G112-$E$8)))),2))-4*((TAN(E112*PI()/180))/(TAN(($B$7+($B$14*(G112-$E$7)))*PI()/180))*1/$B$16*POTENZ(($H$13+($B$15*(G112-$E$8))),2))*((TAN(E112*PI()/180))/(TAN(($B$7+($B$14*(G112-$E$7)))*PI()/180))-1))))/(2*((TAN(E112*PI()/180))/(TAN(($B$7+($B$14*(G112-$E$7)))*PI()/180))*1/$B$16*POTENZ(($H$13+($B$15*(G112-$E$8))),2)))</f>
        <v>100.549982443394</v>
      </c>
      <c r="J112" s="120" t="n">
        <f aca="false">I112*20.9/100</f>
        <v>21.0149463306693</v>
      </c>
      <c r="K112" s="82" t="n">
        <f aca="false">($B$9-EXP(52.57-6690.9/(273.15+G112)-4.681*LN(273.15+G112)))*I112/100*0.2095</f>
        <v>209.086038981427</v>
      </c>
      <c r="L112" s="82" t="n">
        <f aca="false">K112/1.33322</f>
        <v>156.827859604136</v>
      </c>
      <c r="M112" s="119" t="n">
        <f aca="false">(($B$9-EXP(52.57-6690.9/(273.15+G112)-4.681*LN(273.15+G112)))/1013)*I112/100*0.2095*((49-1.335*G112+0.02759*POTENZ(G112,2)-0.0003235*POTENZ(G112,3)+0.000001614*POTENZ(G112,4))-($J$16*(5.516*10^-1-1.759*10^-2*G112+2.253*10^-4*POTENZ(G112,2)-2.654*10^-7*POTENZ(G112,3)+5.363*10^-8*POTENZ(G112,4))))*32/22.414</f>
        <v>7.87493717389193</v>
      </c>
      <c r="N112" s="119" t="n">
        <f aca="false">M112*31.25</f>
        <v>246.091786684123</v>
      </c>
    </row>
    <row collapsed="false" customFormat="false" customHeight="false" hidden="false" ht="12.75" outlineLevel="0" r="113">
      <c r="A113" s="118" t="n">
        <v>40402</v>
      </c>
      <c r="B113" s="0" t="s">
        <v>188</v>
      </c>
      <c r="C113" s="0" t="n">
        <v>15.375</v>
      </c>
      <c r="D113" s="0" t="n">
        <v>100.011</v>
      </c>
      <c r="E113" s="0" t="n">
        <v>28.62</v>
      </c>
      <c r="F113" s="0" t="n">
        <v>2891</v>
      </c>
      <c r="G113" s="0" t="n">
        <v>17.8</v>
      </c>
      <c r="I113" s="119" t="n">
        <f aca="false">(-((TAN(E113*PI()/180))/(TAN(($B$7+($B$14*(G113-$E$7)))*PI()/180))*($H$13+($B$15*(G113-$E$8)))+(TAN(E113*PI()/180))/(TAN(($B$7+($B$14*(G113-$E$7)))*PI()/180))*1/$B$16*($H$13+($B$15*(G113-$E$8)))-$B$13*1/$B$16*($H$13+($B$15*(G113-$E$8)))-($H$13+($B$15*(G113-$E$8)))+$B$13*($H$13+($B$15*(G113-$E$8))))+(WURZEL((POTENZ(((TAN(E113*PI()/180))/(TAN(($B$7+($B$14*(G113-$E$7)))*PI()/180))*($H$13+($B$15*(G113-$E$8)))+(TAN(E113*PI()/180))/(TAN(($B$7+($B$14*(G113-$E$7)))*PI()/180))*1/$B$16*($H$13+($B$15*(G113-$E$8)))-$B$13*1/$B$16*($H$13+($B$15*(G113-$E$8)))-($H$13+($B$15*(G113-$E$8)))+$B$13*($H$13+($B$15*(G113-$E$8)))),2))-4*((TAN(E113*PI()/180))/(TAN(($B$7+($B$14*(G113-$E$7)))*PI()/180))*1/$B$16*POTENZ(($H$13+($B$15*(G113-$E$8))),2))*((TAN(E113*PI()/180))/(TAN(($B$7+($B$14*(G113-$E$7)))*PI()/180))-1))))/(2*((TAN(E113*PI()/180))/(TAN(($B$7+($B$14*(G113-$E$7)))*PI()/180))*1/$B$16*POTENZ(($H$13+($B$15*(G113-$E$8))),2)))</f>
        <v>100.0104337908</v>
      </c>
      <c r="J113" s="120" t="n">
        <f aca="false">I113*20.9/100</f>
        <v>20.9021806622771</v>
      </c>
      <c r="K113" s="82" t="n">
        <f aca="false">($B$9-EXP(52.57-6690.9/(273.15+G113)-4.681*LN(273.15+G113)))*I113/100*0.2095</f>
        <v>207.964088605432</v>
      </c>
      <c r="L113" s="82" t="n">
        <f aca="false">K113/1.33322</f>
        <v>155.986325291723</v>
      </c>
      <c r="M113" s="119" t="n">
        <f aca="false">(($B$9-EXP(52.57-6690.9/(273.15+G113)-4.681*LN(273.15+G113)))/1013)*I113/100*0.2095*((49-1.335*G113+0.02759*POTENZ(G113,2)-0.0003235*POTENZ(G113,3)+0.000001614*POTENZ(G113,4))-($J$16*(5.516*10^-1-1.759*10^-2*G113+2.253*10^-4*POTENZ(G113,2)-2.654*10^-7*POTENZ(G113,3)+5.363*10^-8*POTENZ(G113,4))))*32/22.414</f>
        <v>7.83268046097973</v>
      </c>
      <c r="N113" s="119" t="n">
        <f aca="false">M113*31.25</f>
        <v>244.771264405616</v>
      </c>
    </row>
    <row collapsed="false" customFormat="false" customHeight="false" hidden="false" ht="12.75" outlineLevel="0" r="114">
      <c r="A114" s="118" t="n">
        <v>40402</v>
      </c>
      <c r="B114" s="0" t="s">
        <v>189</v>
      </c>
      <c r="C114" s="0" t="n">
        <v>15.542</v>
      </c>
      <c r="D114" s="0" t="n">
        <v>101.185</v>
      </c>
      <c r="E114" s="0" t="n">
        <v>28.49</v>
      </c>
      <c r="F114" s="0" t="n">
        <v>2884</v>
      </c>
      <c r="G114" s="0" t="n">
        <v>17.8</v>
      </c>
      <c r="I114" s="119" t="n">
        <f aca="false">(-((TAN(E114*PI()/180))/(TAN(($B$7+($B$14*(G114-$E$7)))*PI()/180))*($H$13+($B$15*(G114-$E$8)))+(TAN(E114*PI()/180))/(TAN(($B$7+($B$14*(G114-$E$7)))*PI()/180))*1/$B$16*($H$13+($B$15*(G114-$E$8)))-$B$13*1/$B$16*($H$13+($B$15*(G114-$E$8)))-($H$13+($B$15*(G114-$E$8)))+$B$13*($H$13+($B$15*(G114-$E$8))))+(WURZEL((POTENZ(((TAN(E114*PI()/180))/(TAN(($B$7+($B$14*(G114-$E$7)))*PI()/180))*($H$13+($B$15*(G114-$E$8)))+(TAN(E114*PI()/180))/(TAN(($B$7+($B$14*(G114-$E$7)))*PI()/180))*1/$B$16*($H$13+($B$15*(G114-$E$8)))-$B$13*1/$B$16*($H$13+($B$15*(G114-$E$8)))-($H$13+($B$15*(G114-$E$8)))+$B$13*($H$13+($B$15*(G114-$E$8)))),2))-4*((TAN(E114*PI()/180))/(TAN(($B$7+($B$14*(G114-$E$7)))*PI()/180))*1/$B$16*POTENZ(($H$13+($B$15*(G114-$E$8))),2))*((TAN(E114*PI()/180))/(TAN(($B$7+($B$14*(G114-$E$7)))*PI()/180))-1))))/(2*((TAN(E114*PI()/180))/(TAN(($B$7+($B$14*(G114-$E$7)))*PI()/180))*1/$B$16*POTENZ(($H$13+($B$15*(G114-$E$8))),2)))</f>
        <v>101.183765278856</v>
      </c>
      <c r="J114" s="120" t="n">
        <f aca="false">I114*20.9/100</f>
        <v>21.1474069432809</v>
      </c>
      <c r="K114" s="82" t="n">
        <f aca="false">($B$9-EXP(52.57-6690.9/(273.15+G114)-4.681*LN(273.15+G114)))*I114/100*0.2095</f>
        <v>210.403942171672</v>
      </c>
      <c r="L114" s="82" t="n">
        <f aca="false">K114/1.33322</f>
        <v>157.816371020291</v>
      </c>
      <c r="M114" s="119" t="n">
        <f aca="false">(($B$9-EXP(52.57-6690.9/(273.15+G114)-4.681*LN(273.15+G114)))/1013)*I114/100*0.2095*((49-1.335*G114+0.02759*POTENZ(G114,2)-0.0003235*POTENZ(G114,3)+0.000001614*POTENZ(G114,4))-($J$16*(5.516*10^-1-1.759*10^-2*G114+2.253*10^-4*POTENZ(G114,2)-2.654*10^-7*POTENZ(G114,3)+5.363*10^-8*POTENZ(G114,4))))*32/22.414</f>
        <v>7.92457417918894</v>
      </c>
      <c r="N114" s="119" t="n">
        <f aca="false">M114*31.25</f>
        <v>247.642943099654</v>
      </c>
    </row>
    <row collapsed="false" customFormat="false" customHeight="false" hidden="false" ht="12.75" outlineLevel="0" r="115">
      <c r="A115" s="118" t="n">
        <v>40402</v>
      </c>
      <c r="B115" s="0" t="s">
        <v>190</v>
      </c>
      <c r="C115" s="0" t="n">
        <v>15.709</v>
      </c>
      <c r="D115" s="0" t="n">
        <v>100.191</v>
      </c>
      <c r="E115" s="0" t="n">
        <v>28.6</v>
      </c>
      <c r="F115" s="0" t="n">
        <v>2886</v>
      </c>
      <c r="G115" s="0" t="n">
        <v>17.8</v>
      </c>
      <c r="I115" s="119" t="n">
        <f aca="false">(-((TAN(E115*PI()/180))/(TAN(($B$7+($B$14*(G115-$E$7)))*PI()/180))*($H$13+($B$15*(G115-$E$8)))+(TAN(E115*PI()/180))/(TAN(($B$7+($B$14*(G115-$E$7)))*PI()/180))*1/$B$16*($H$13+($B$15*(G115-$E$8)))-$B$13*1/$B$16*($H$13+($B$15*(G115-$E$8)))-($H$13+($B$15*(G115-$E$8)))+$B$13*($H$13+($B$15*(G115-$E$8))))+(WURZEL((POTENZ(((TAN(E115*PI()/180))/(TAN(($B$7+($B$14*(G115-$E$7)))*PI()/180))*($H$13+($B$15*(G115-$E$8)))+(TAN(E115*PI()/180))/(TAN(($B$7+($B$14*(G115-$E$7)))*PI()/180))*1/$B$16*($H$13+($B$15*(G115-$E$8)))-$B$13*1/$B$16*($H$13+($B$15*(G115-$E$8)))-($H$13+($B$15*(G115-$E$8)))+$B$13*($H$13+($B$15*(G115-$E$8)))),2))-4*((TAN(E115*PI()/180))/(TAN(($B$7+($B$14*(G115-$E$7)))*PI()/180))*1/$B$16*POTENZ(($H$13+($B$15*(G115-$E$8))),2))*((TAN(E115*PI()/180))/(TAN(($B$7+($B$14*(G115-$E$7)))*PI()/180))-1))))/(2*((TAN(E115*PI()/180))/(TAN(($B$7+($B$14*(G115-$E$7)))*PI()/180))*1/$B$16*POTENZ(($H$13+($B$15*(G115-$E$8))),2)))</f>
        <v>100.189906403591</v>
      </c>
      <c r="J115" s="120" t="n">
        <f aca="false">I115*20.9/100</f>
        <v>20.9396904383504</v>
      </c>
      <c r="K115" s="82" t="n">
        <f aca="false">($B$9-EXP(52.57-6690.9/(273.15+G115)-4.681*LN(273.15+G115)))*I115/100*0.2095</f>
        <v>208.337288250048</v>
      </c>
      <c r="L115" s="82" t="n">
        <f aca="false">K115/1.33322</f>
        <v>156.266248818686</v>
      </c>
      <c r="M115" s="119" t="n">
        <f aca="false">(($B$9-EXP(52.57-6690.9/(273.15+G115)-4.681*LN(273.15+G115)))/1013)*I115/100*0.2095*((49-1.335*G115+0.02759*POTENZ(G115,2)-0.0003235*POTENZ(G115,3)+0.000001614*POTENZ(G115,4))-($J$16*(5.516*10^-1-1.759*10^-2*G115+2.253*10^-4*POTENZ(G115,2)-2.654*10^-7*POTENZ(G115,3)+5.363*10^-8*POTENZ(G115,4))))*32/22.414</f>
        <v>7.8467365106758</v>
      </c>
      <c r="N115" s="119" t="n">
        <f aca="false">M115*31.25</f>
        <v>245.210515958619</v>
      </c>
    </row>
    <row collapsed="false" customFormat="false" customHeight="false" hidden="false" ht="12.75" outlineLevel="0" r="116">
      <c r="A116" s="118" t="n">
        <v>40402</v>
      </c>
      <c r="B116" s="0" t="s">
        <v>191</v>
      </c>
      <c r="C116" s="0" t="n">
        <v>15.876</v>
      </c>
      <c r="D116" s="0" t="n">
        <v>100.822</v>
      </c>
      <c r="E116" s="0" t="n">
        <v>28.53</v>
      </c>
      <c r="F116" s="0" t="n">
        <v>2879</v>
      </c>
      <c r="G116" s="0" t="n">
        <v>17.8</v>
      </c>
      <c r="I116" s="119" t="n">
        <f aca="false">(-((TAN(E116*PI()/180))/(TAN(($B$7+($B$14*(G116-$E$7)))*PI()/180))*($H$13+($B$15*(G116-$E$8)))+(TAN(E116*PI()/180))/(TAN(($B$7+($B$14*(G116-$E$7)))*PI()/180))*1/$B$16*($H$13+($B$15*(G116-$E$8)))-$B$13*1/$B$16*($H$13+($B$15*(G116-$E$8)))-($H$13+($B$15*(G116-$E$8)))+$B$13*($H$13+($B$15*(G116-$E$8))))+(WURZEL((POTENZ(((TAN(E116*PI()/180))/(TAN(($B$7+($B$14*(G116-$E$7)))*PI()/180))*($H$13+($B$15*(G116-$E$8)))+(TAN(E116*PI()/180))/(TAN(($B$7+($B$14*(G116-$E$7)))*PI()/180))*1/$B$16*($H$13+($B$15*(G116-$E$8)))-$B$13*1/$B$16*($H$13+($B$15*(G116-$E$8)))-($H$13+($B$15*(G116-$E$8)))+$B$13*($H$13+($B$15*(G116-$E$8)))),2))-4*((TAN(E116*PI()/180))/(TAN(($B$7+($B$14*(G116-$E$7)))*PI()/180))*1/$B$16*POTENZ(($H$13+($B$15*(G116-$E$8))),2))*((TAN(E116*PI()/180))/(TAN(($B$7+($B$14*(G116-$E$7)))*PI()/180))-1))))/(2*((TAN(E116*PI()/180))/(TAN(($B$7+($B$14*(G116-$E$7)))*PI()/180))*1/$B$16*POTENZ(($H$13+($B$15*(G116-$E$8))),2)))</f>
        <v>100.821033033384</v>
      </c>
      <c r="J116" s="120" t="n">
        <f aca="false">I116*20.9/100</f>
        <v>21.0715959039773</v>
      </c>
      <c r="K116" s="82" t="n">
        <f aca="false">($B$9-EXP(52.57-6690.9/(273.15+G116)-4.681*LN(273.15+G116)))*I116/100*0.2095</f>
        <v>209.649668062681</v>
      </c>
      <c r="L116" s="82" t="n">
        <f aca="false">K116/1.33322</f>
        <v>157.250617349485</v>
      </c>
      <c r="M116" s="119" t="n">
        <f aca="false">(($B$9-EXP(52.57-6690.9/(273.15+G116)-4.681*LN(273.15+G116)))/1013)*I116/100*0.2095*((49-1.335*G116+0.02759*POTENZ(G116,2)-0.0003235*POTENZ(G116,3)+0.000001614*POTENZ(G116,4))-($J$16*(5.516*10^-1-1.759*10^-2*G116+2.253*10^-4*POTENZ(G116,2)-2.654*10^-7*POTENZ(G116,3)+5.363*10^-8*POTENZ(G116,4))))*32/22.414</f>
        <v>7.89616548557584</v>
      </c>
      <c r="N116" s="119" t="n">
        <f aca="false">M116*31.25</f>
        <v>246.755171424245</v>
      </c>
    </row>
    <row collapsed="false" customFormat="false" customHeight="false" hidden="false" ht="12.75" outlineLevel="0" r="117">
      <c r="A117" s="118" t="n">
        <v>40402</v>
      </c>
      <c r="B117" s="0" t="s">
        <v>192</v>
      </c>
      <c r="C117" s="0" t="n">
        <v>16.043</v>
      </c>
      <c r="D117" s="0" t="n">
        <v>101.094</v>
      </c>
      <c r="E117" s="0" t="n">
        <v>28.5</v>
      </c>
      <c r="F117" s="0" t="n">
        <v>2890</v>
      </c>
      <c r="G117" s="0" t="n">
        <v>17.8</v>
      </c>
      <c r="I117" s="119" t="n">
        <f aca="false">(-((TAN(E117*PI()/180))/(TAN(($B$7+($B$14*(G117-$E$7)))*PI()/180))*($H$13+($B$15*(G117-$E$8)))+(TAN(E117*PI()/180))/(TAN(($B$7+($B$14*(G117-$E$7)))*PI()/180))*1/$B$16*($H$13+($B$15*(G117-$E$8)))-$B$13*1/$B$16*($H$13+($B$15*(G117-$E$8)))-($H$13+($B$15*(G117-$E$8)))+$B$13*($H$13+($B$15*(G117-$E$8))))+(WURZEL((POTENZ(((TAN(E117*PI()/180))/(TAN(($B$7+($B$14*(G117-$E$7)))*PI()/180))*($H$13+($B$15*(G117-$E$8)))+(TAN(E117*PI()/180))/(TAN(($B$7+($B$14*(G117-$E$7)))*PI()/180))*1/$B$16*($H$13+($B$15*(G117-$E$8)))-$B$13*1/$B$16*($H$13+($B$15*(G117-$E$8)))-($H$13+($B$15*(G117-$E$8)))+$B$13*($H$13+($B$15*(G117-$E$8)))),2))-4*((TAN(E117*PI()/180))/(TAN(($B$7+($B$14*(G117-$E$7)))*PI()/180))*1/$B$16*POTENZ(($H$13+($B$15*(G117-$E$8))),2))*((TAN(E117*PI()/180))/(TAN(($B$7+($B$14*(G117-$E$7)))*PI()/180))-1))))/(2*((TAN(E117*PI()/180))/(TAN(($B$7+($B$14*(G117-$E$7)))*PI()/180))*1/$B$16*POTENZ(($H$13+($B$15*(G117-$E$8))),2)))</f>
        <v>101.092939167383</v>
      </c>
      <c r="J117" s="120" t="n">
        <f aca="false">I117*20.9/100</f>
        <v>21.128424285983</v>
      </c>
      <c r="K117" s="82" t="n">
        <f aca="false">($B$9-EXP(52.57-6690.9/(273.15+G117)-4.681*LN(273.15+G117)))*I117/100*0.2095</f>
        <v>210.215076182613</v>
      </c>
      <c r="L117" s="82" t="n">
        <f aca="false">K117/1.33322</f>
        <v>157.674709487266</v>
      </c>
      <c r="M117" s="119" t="n">
        <f aca="false">(($B$9-EXP(52.57-6690.9/(273.15+G117)-4.681*LN(273.15+G117)))/1013)*I117/100*0.2095*((49-1.335*G117+0.02759*POTENZ(G117,2)-0.0003235*POTENZ(G117,3)+0.000001614*POTENZ(G117,4))-($J$16*(5.516*10^-1-1.759*10^-2*G117+2.253*10^-4*POTENZ(G117,2)-2.654*10^-7*POTENZ(G117,3)+5.363*10^-8*POTENZ(G117,4))))*32/22.414</f>
        <v>7.91746080229696</v>
      </c>
      <c r="N117" s="119" t="n">
        <f aca="false">M117*31.25</f>
        <v>247.42065007178</v>
      </c>
    </row>
    <row collapsed="false" customFormat="false" customHeight="false" hidden="false" ht="12.75" outlineLevel="0" r="118">
      <c r="A118" s="118" t="n">
        <v>40402</v>
      </c>
      <c r="B118" s="0" t="s">
        <v>193</v>
      </c>
      <c r="C118" s="0" t="n">
        <v>16.21</v>
      </c>
      <c r="D118" s="0" t="n">
        <v>100.822</v>
      </c>
      <c r="E118" s="0" t="n">
        <v>28.53</v>
      </c>
      <c r="F118" s="0" t="n">
        <v>2883</v>
      </c>
      <c r="G118" s="0" t="n">
        <v>17.8</v>
      </c>
      <c r="I118" s="119" t="n">
        <f aca="false">(-((TAN(E118*PI()/180))/(TAN(($B$7+($B$14*(G118-$E$7)))*PI()/180))*($H$13+($B$15*(G118-$E$8)))+(TAN(E118*PI()/180))/(TAN(($B$7+($B$14*(G118-$E$7)))*PI()/180))*1/$B$16*($H$13+($B$15*(G118-$E$8)))-$B$13*1/$B$16*($H$13+($B$15*(G118-$E$8)))-($H$13+($B$15*(G118-$E$8)))+$B$13*($H$13+($B$15*(G118-$E$8))))+(WURZEL((POTENZ(((TAN(E118*PI()/180))/(TAN(($B$7+($B$14*(G118-$E$7)))*PI()/180))*($H$13+($B$15*(G118-$E$8)))+(TAN(E118*PI()/180))/(TAN(($B$7+($B$14*(G118-$E$7)))*PI()/180))*1/$B$16*($H$13+($B$15*(G118-$E$8)))-$B$13*1/$B$16*($H$13+($B$15*(G118-$E$8)))-($H$13+($B$15*(G118-$E$8)))+$B$13*($H$13+($B$15*(G118-$E$8)))),2))-4*((TAN(E118*PI()/180))/(TAN(($B$7+($B$14*(G118-$E$7)))*PI()/180))*1/$B$16*POTENZ(($H$13+($B$15*(G118-$E$8))),2))*((TAN(E118*PI()/180))/(TAN(($B$7+($B$14*(G118-$E$7)))*PI()/180))-1))))/(2*((TAN(E118*PI()/180))/(TAN(($B$7+($B$14*(G118-$E$7)))*PI()/180))*1/$B$16*POTENZ(($H$13+($B$15*(G118-$E$8))),2)))</f>
        <v>100.821033033384</v>
      </c>
      <c r="J118" s="120" t="n">
        <f aca="false">I118*20.9/100</f>
        <v>21.0715959039773</v>
      </c>
      <c r="K118" s="82" t="n">
        <f aca="false">($B$9-EXP(52.57-6690.9/(273.15+G118)-4.681*LN(273.15+G118)))*I118/100*0.2095</f>
        <v>209.649668062681</v>
      </c>
      <c r="L118" s="82" t="n">
        <f aca="false">K118/1.33322</f>
        <v>157.250617349485</v>
      </c>
      <c r="M118" s="119" t="n">
        <f aca="false">(($B$9-EXP(52.57-6690.9/(273.15+G118)-4.681*LN(273.15+G118)))/1013)*I118/100*0.2095*((49-1.335*G118+0.02759*POTENZ(G118,2)-0.0003235*POTENZ(G118,3)+0.000001614*POTENZ(G118,4))-($J$16*(5.516*10^-1-1.759*10^-2*G118+2.253*10^-4*POTENZ(G118,2)-2.654*10^-7*POTENZ(G118,3)+5.363*10^-8*POTENZ(G118,4))))*32/22.414</f>
        <v>7.89616548557584</v>
      </c>
      <c r="N118" s="119" t="n">
        <f aca="false">M118*31.25</f>
        <v>246.755171424245</v>
      </c>
    </row>
    <row collapsed="false" customFormat="false" customHeight="false" hidden="false" ht="12.75" outlineLevel="0" r="119">
      <c r="A119" s="118" t="n">
        <v>40402</v>
      </c>
      <c r="B119" s="0" t="s">
        <v>194</v>
      </c>
      <c r="C119" s="0" t="n">
        <v>16.377</v>
      </c>
      <c r="D119" s="0" t="n">
        <v>100.641</v>
      </c>
      <c r="E119" s="0" t="n">
        <v>28.55</v>
      </c>
      <c r="F119" s="0" t="n">
        <v>2884</v>
      </c>
      <c r="G119" s="0" t="n">
        <v>17.8</v>
      </c>
      <c r="I119" s="119" t="n">
        <f aca="false">(-((TAN(E119*PI()/180))/(TAN(($B$7+($B$14*(G119-$E$7)))*PI()/180))*($H$13+($B$15*(G119-$E$8)))+(TAN(E119*PI()/180))/(TAN(($B$7+($B$14*(G119-$E$7)))*PI()/180))*1/$B$16*($H$13+($B$15*(G119-$E$8)))-$B$13*1/$B$16*($H$13+($B$15*(G119-$E$8)))-($H$13+($B$15*(G119-$E$8)))+$B$13*($H$13+($B$15*(G119-$E$8))))+(WURZEL((POTENZ(((TAN(E119*PI()/180))/(TAN(($B$7+($B$14*(G119-$E$7)))*PI()/180))*($H$13+($B$15*(G119-$E$8)))+(TAN(E119*PI()/180))/(TAN(($B$7+($B$14*(G119-$E$7)))*PI()/180))*1/$B$16*($H$13+($B$15*(G119-$E$8)))-$B$13*1/$B$16*($H$13+($B$15*(G119-$E$8)))-($H$13+($B$15*(G119-$E$8)))+$B$13*($H$13+($B$15*(G119-$E$8)))),2))-4*((TAN(E119*PI()/180))/(TAN(($B$7+($B$14*(G119-$E$7)))*PI()/180))*1/$B$16*POTENZ(($H$13+($B$15*(G119-$E$8))),2))*((TAN(E119*PI()/180))/(TAN(($B$7+($B$14*(G119-$E$7)))*PI()/180))-1))))/(2*((TAN(E119*PI()/180))/(TAN(($B$7+($B$14*(G119-$E$7)))*PI()/180))*1/$B$16*POTENZ(($H$13+($B$15*(G119-$E$8))),2)))</f>
        <v>100.640237797875</v>
      </c>
      <c r="J119" s="120" t="n">
        <f aca="false">I119*20.9/100</f>
        <v>21.033809699756</v>
      </c>
      <c r="K119" s="82" t="n">
        <f aca="false">($B$9-EXP(52.57-6690.9/(273.15+G119)-4.681*LN(273.15+G119)))*I119/100*0.2095</f>
        <v>209.273718124743</v>
      </c>
      <c r="L119" s="82" t="n">
        <f aca="false">K119/1.33322</f>
        <v>156.968630927186</v>
      </c>
      <c r="M119" s="119" t="n">
        <f aca="false">(($B$9-EXP(52.57-6690.9/(273.15+G119)-4.681*LN(273.15+G119)))/1013)*I119/100*0.2095*((49-1.335*G119+0.02759*POTENZ(G119,2)-0.0003235*POTENZ(G119,3)+0.000001614*POTENZ(G119,4))-($J$16*(5.516*10^-1-1.759*10^-2*G119+2.253*10^-4*POTENZ(G119,2)-2.654*10^-7*POTENZ(G119,3)+5.363*10^-8*POTENZ(G119,4))))*32/22.414</f>
        <v>7.88200584987654</v>
      </c>
      <c r="N119" s="119" t="n">
        <f aca="false">M119*31.25</f>
        <v>246.312682808642</v>
      </c>
    </row>
    <row collapsed="false" customFormat="false" customHeight="false" hidden="false" ht="12.75" outlineLevel="0" r="120">
      <c r="A120" s="118" t="n">
        <v>40402</v>
      </c>
      <c r="B120" s="0" t="s">
        <v>195</v>
      </c>
      <c r="C120" s="0" t="n">
        <v>16.544</v>
      </c>
      <c r="D120" s="0" t="n">
        <v>101.915</v>
      </c>
      <c r="E120" s="0" t="n">
        <v>28.41</v>
      </c>
      <c r="F120" s="0" t="n">
        <v>2883</v>
      </c>
      <c r="G120" s="0" t="n">
        <v>17.8</v>
      </c>
      <c r="I120" s="119" t="n">
        <f aca="false">(-((TAN(E120*PI()/180))/(TAN(($B$7+($B$14*(G120-$E$7)))*PI()/180))*($H$13+($B$15*(G120-$E$8)))+(TAN(E120*PI()/180))/(TAN(($B$7+($B$14*(G120-$E$7)))*PI()/180))*1/$B$16*($H$13+($B$15*(G120-$E$8)))-$B$13*1/$B$16*($H$13+($B$15*(G120-$E$8)))-($H$13+($B$15*(G120-$E$8)))+$B$13*($H$13+($B$15*(G120-$E$8))))+(WURZEL((POTENZ(((TAN(E120*PI()/180))/(TAN(($B$7+($B$14*(G120-$E$7)))*PI()/180))*($H$13+($B$15*(G120-$E$8)))+(TAN(E120*PI()/180))/(TAN(($B$7+($B$14*(G120-$E$7)))*PI()/180))*1/$B$16*($H$13+($B$15*(G120-$E$8)))-$B$13*1/$B$16*($H$13+($B$15*(G120-$E$8)))-($H$13+($B$15*(G120-$E$8)))+$B$13*($H$13+($B$15*(G120-$E$8)))),2))-4*((TAN(E120*PI()/180))/(TAN(($B$7+($B$14*(G120-$E$7)))*PI()/180))*1/$B$16*POTENZ(($H$13+($B$15*(G120-$E$8))),2))*((TAN(E120*PI()/180))/(TAN(($B$7+($B$14*(G120-$E$7)))*PI()/180))-1))))/(2*((TAN(E120*PI()/180))/(TAN(($B$7+($B$14*(G120-$E$7)))*PI()/180))*1/$B$16*POTENZ(($H$13+($B$15*(G120-$E$8))),2)))</f>
        <v>101.913826387724</v>
      </c>
      <c r="J120" s="120" t="n">
        <f aca="false">I120*20.9/100</f>
        <v>21.2999897150343</v>
      </c>
      <c r="K120" s="82" t="n">
        <f aca="false">($B$9-EXP(52.57-6690.9/(273.15+G120)-4.681*LN(273.15+G120)))*I120/100*0.2095</f>
        <v>211.922048706931</v>
      </c>
      <c r="L120" s="82" t="n">
        <f aca="false">K120/1.33322</f>
        <v>158.955047709254</v>
      </c>
      <c r="M120" s="119" t="n">
        <f aca="false">(($B$9-EXP(52.57-6690.9/(273.15+G120)-4.681*LN(273.15+G120)))/1013)*I120/100*0.2095*((49-1.335*G120+0.02759*POTENZ(G120,2)-0.0003235*POTENZ(G120,3)+0.000001614*POTENZ(G120,4))-($J$16*(5.516*10^-1-1.759*10^-2*G120+2.253*10^-4*POTENZ(G120,2)-2.654*10^-7*POTENZ(G120,3)+5.363*10^-8*POTENZ(G120,4))))*32/22.414</f>
        <v>7.98175156724738</v>
      </c>
      <c r="N120" s="119" t="n">
        <f aca="false">M120*31.25</f>
        <v>249.429736476481</v>
      </c>
    </row>
    <row collapsed="false" customFormat="false" customHeight="false" hidden="false" ht="12.75" outlineLevel="0" r="121">
      <c r="A121" s="118" t="n">
        <v>40402</v>
      </c>
      <c r="B121" s="0" t="s">
        <v>196</v>
      </c>
      <c r="C121" s="0" t="n">
        <v>16.694</v>
      </c>
      <c r="D121" s="0" t="n">
        <v>100.991</v>
      </c>
      <c r="E121" s="0" t="n">
        <v>28.53</v>
      </c>
      <c r="F121" s="0" t="n">
        <v>2881</v>
      </c>
      <c r="G121" s="0" t="n">
        <v>17.7</v>
      </c>
      <c r="I121" s="119" t="n">
        <f aca="false">(-((TAN(E121*PI()/180))/(TAN(($B$7+($B$14*(G121-$E$7)))*PI()/180))*($H$13+($B$15*(G121-$E$8)))+(TAN(E121*PI()/180))/(TAN(($B$7+($B$14*(G121-$E$7)))*PI()/180))*1/$B$16*($H$13+($B$15*(G121-$E$8)))-$B$13*1/$B$16*($H$13+($B$15*(G121-$E$8)))-($H$13+($B$15*(G121-$E$8)))+$B$13*($H$13+($B$15*(G121-$E$8))))+(WURZEL((POTENZ(((TAN(E121*PI()/180))/(TAN(($B$7+($B$14*(G121-$E$7)))*PI()/180))*($H$13+($B$15*(G121-$E$8)))+(TAN(E121*PI()/180))/(TAN(($B$7+($B$14*(G121-$E$7)))*PI()/180))*1/$B$16*($H$13+($B$15*(G121-$E$8)))-$B$13*1/$B$16*($H$13+($B$15*(G121-$E$8)))-($H$13+($B$15*(G121-$E$8)))+$B$13*($H$13+($B$15*(G121-$E$8)))),2))-4*((TAN(E121*PI()/180))/(TAN(($B$7+($B$14*(G121-$E$7)))*PI()/180))*1/$B$16*POTENZ(($H$13+($B$15*(G121-$E$8))),2))*((TAN(E121*PI()/180))/(TAN(($B$7+($B$14*(G121-$E$7)))*PI()/180))-1))))/(2*((TAN(E121*PI()/180))/(TAN(($B$7+($B$14*(G121-$E$7)))*PI()/180))*1/$B$16*POTENZ(($H$13+($B$15*(G121-$E$8))),2)))</f>
        <v>100.99131348847</v>
      </c>
      <c r="J121" s="120" t="n">
        <f aca="false">I121*20.9/100</f>
        <v>21.1071845190902</v>
      </c>
      <c r="K121" s="82" t="n">
        <f aca="false">($B$9-EXP(52.57-6690.9/(273.15+G121)-4.681*LN(273.15+G121)))*I121/100*0.2095</f>
        <v>210.030895683</v>
      </c>
      <c r="L121" s="82" t="n">
        <f aca="false">K121/1.33322</f>
        <v>157.536562370051</v>
      </c>
      <c r="M121" s="119" t="n">
        <f aca="false">(($B$9-EXP(52.57-6690.9/(273.15+G121)-4.681*LN(273.15+G121)))/1013)*I121/100*0.2095*((49-1.335*G121+0.02759*POTENZ(G121,2)-0.0003235*POTENZ(G121,3)+0.000001614*POTENZ(G121,4))-($J$16*(5.516*10^-1-1.759*10^-2*G121+2.253*10^-4*POTENZ(G121,2)-2.654*10^-7*POTENZ(G121,3)+5.363*10^-8*POTENZ(G121,4))))*32/22.414</f>
        <v>7.92447115214811</v>
      </c>
      <c r="N121" s="119" t="n">
        <f aca="false">M121*31.25</f>
        <v>247.639723504628</v>
      </c>
    </row>
    <row collapsed="false" customFormat="false" customHeight="false" hidden="false" ht="12.75" outlineLevel="0" r="122">
      <c r="A122" s="118" t="n">
        <v>40402</v>
      </c>
      <c r="B122" s="0" t="s">
        <v>197</v>
      </c>
      <c r="C122" s="0" t="n">
        <v>16.861</v>
      </c>
      <c r="D122" s="0" t="n">
        <v>101.537</v>
      </c>
      <c r="E122" s="0" t="n">
        <v>28.47</v>
      </c>
      <c r="F122" s="0" t="n">
        <v>2888</v>
      </c>
      <c r="G122" s="0" t="n">
        <v>17.7</v>
      </c>
      <c r="I122" s="119" t="n">
        <f aca="false">(-((TAN(E122*PI()/180))/(TAN(($B$7+($B$14*(G122-$E$7)))*PI()/180))*($H$13+($B$15*(G122-$E$8)))+(TAN(E122*PI()/180))/(TAN(($B$7+($B$14*(G122-$E$7)))*PI()/180))*1/$B$16*($H$13+($B$15*(G122-$E$8)))-$B$13*1/$B$16*($H$13+($B$15*(G122-$E$8)))-($H$13+($B$15*(G122-$E$8)))+$B$13*($H$13+($B$15*(G122-$E$8))))+(WURZEL((POTENZ(((TAN(E122*PI()/180))/(TAN(($B$7+($B$14*(G122-$E$7)))*PI()/180))*($H$13+($B$15*(G122-$E$8)))+(TAN(E122*PI()/180))/(TAN(($B$7+($B$14*(G122-$E$7)))*PI()/180))*1/$B$16*($H$13+($B$15*(G122-$E$8)))-$B$13*1/$B$16*($H$13+($B$15*(G122-$E$8)))-($H$13+($B$15*(G122-$E$8)))+$B$13*($H$13+($B$15*(G122-$E$8)))),2))-4*((TAN(E122*PI()/180))/(TAN(($B$7+($B$14*(G122-$E$7)))*PI()/180))*1/$B$16*POTENZ(($H$13+($B$15*(G122-$E$8))),2))*((TAN(E122*PI()/180))/(TAN(($B$7+($B$14*(G122-$E$7)))*PI()/180))-1))))/(2*((TAN(E122*PI()/180))/(TAN(($B$7+($B$14*(G122-$E$7)))*PI()/180))*1/$B$16*POTENZ(($H$13+($B$15*(G122-$E$8))),2)))</f>
        <v>101.536874804935</v>
      </c>
      <c r="J122" s="120" t="n">
        <f aca="false">I122*20.9/100</f>
        <v>21.2212068342314</v>
      </c>
      <c r="K122" s="82" t="n">
        <f aca="false">($B$9-EXP(52.57-6690.9/(273.15+G122)-4.681*LN(273.15+G122)))*I122/100*0.2095</f>
        <v>211.165495560843</v>
      </c>
      <c r="L122" s="82" t="n">
        <f aca="false">K122/1.33322</f>
        <v>158.387584615324</v>
      </c>
      <c r="M122" s="119" t="n">
        <f aca="false">(($B$9-EXP(52.57-6690.9/(273.15+G122)-4.681*LN(273.15+G122)))/1013)*I122/100*0.2095*((49-1.335*G122+0.02759*POTENZ(G122,2)-0.0003235*POTENZ(G122,3)+0.000001614*POTENZ(G122,4))-($J$16*(5.516*10^-1-1.759*10^-2*G122+2.253*10^-4*POTENZ(G122,2)-2.654*10^-7*POTENZ(G122,3)+5.363*10^-8*POTENZ(G122,4))))*32/22.414</f>
        <v>7.96727963502373</v>
      </c>
      <c r="N122" s="119" t="n">
        <f aca="false">M122*31.25</f>
        <v>248.977488594492</v>
      </c>
    </row>
    <row collapsed="false" customFormat="false" customHeight="false" hidden="false" ht="12.75" outlineLevel="0" r="123">
      <c r="A123" s="118" t="n">
        <v>40402</v>
      </c>
      <c r="B123" s="0" t="s">
        <v>198</v>
      </c>
      <c r="C123" s="0" t="n">
        <v>17.028</v>
      </c>
      <c r="D123" s="0" t="n">
        <v>100.359</v>
      </c>
      <c r="E123" s="0" t="n">
        <v>28.6</v>
      </c>
      <c r="F123" s="0" t="n">
        <v>2885</v>
      </c>
      <c r="G123" s="0" t="n">
        <v>17.7</v>
      </c>
      <c r="I123" s="119" t="n">
        <f aca="false">(-((TAN(E123*PI()/180))/(TAN(($B$7+($B$14*(G123-$E$7)))*PI()/180))*($H$13+($B$15*(G123-$E$8)))+(TAN(E123*PI()/180))/(TAN(($B$7+($B$14*(G123-$E$7)))*PI()/180))*1/$B$16*($H$13+($B$15*(G123-$E$8)))-$B$13*1/$B$16*($H$13+($B$15*(G123-$E$8)))-($H$13+($B$15*(G123-$E$8)))+$B$13*($H$13+($B$15*(G123-$E$8))))+(WURZEL((POTENZ(((TAN(E123*PI()/180))/(TAN(($B$7+($B$14*(G123-$E$7)))*PI()/180))*($H$13+($B$15*(G123-$E$8)))+(TAN(E123*PI()/180))/(TAN(($B$7+($B$14*(G123-$E$7)))*PI()/180))*1/$B$16*($H$13+($B$15*(G123-$E$8)))-$B$13*1/$B$16*($H$13+($B$15*(G123-$E$8)))-($H$13+($B$15*(G123-$E$8)))+$B$13*($H$13+($B$15*(G123-$E$8)))),2))-4*((TAN(E123*PI()/180))/(TAN(($B$7+($B$14*(G123-$E$7)))*PI()/180))*1/$B$16*POTENZ(($H$13+($B$15*(G123-$E$8))),2))*((TAN(E123*PI()/180))/(TAN(($B$7+($B$14*(G123-$E$7)))*PI()/180))-1))))/(2*((TAN(E123*PI()/180))/(TAN(($B$7+($B$14*(G123-$E$7)))*PI()/180))*1/$B$16*POTENZ(($H$13+($B$15*(G123-$E$8))),2)))</f>
        <v>100.359155593925</v>
      </c>
      <c r="J123" s="120" t="n">
        <f aca="false">I123*20.9/100</f>
        <v>20.9750635191304</v>
      </c>
      <c r="K123" s="82" t="n">
        <f aca="false">($B$9-EXP(52.57-6690.9/(273.15+G123)-4.681*LN(273.15+G123)))*I123/100*0.2095</f>
        <v>208.716201535375</v>
      </c>
      <c r="L123" s="82" t="n">
        <f aca="false">K123/1.33322</f>
        <v>156.550457940456</v>
      </c>
      <c r="M123" s="119" t="n">
        <f aca="false">(($B$9-EXP(52.57-6690.9/(273.15+G123)-4.681*LN(273.15+G123)))/1013)*I123/100*0.2095*((49-1.335*G123+0.02759*POTENZ(G123,2)-0.0003235*POTENZ(G123,3)+0.000001614*POTENZ(G123,4))-($J$16*(5.516*10^-1-1.759*10^-2*G123+2.253*10^-4*POTENZ(G123,2)-2.654*10^-7*POTENZ(G123,3)+5.363*10^-8*POTENZ(G123,4))))*32/22.414</f>
        <v>7.87486770779355</v>
      </c>
      <c r="N123" s="119" t="n">
        <f aca="false">M123*31.25</f>
        <v>246.089615868548</v>
      </c>
    </row>
    <row collapsed="false" customFormat="false" customHeight="false" hidden="false" ht="12.75" outlineLevel="0" r="124">
      <c r="A124" s="118" t="n">
        <v>40402</v>
      </c>
      <c r="B124" s="0" t="s">
        <v>199</v>
      </c>
      <c r="C124" s="0" t="n">
        <v>17.195</v>
      </c>
      <c r="D124" s="0" t="n">
        <v>100.359</v>
      </c>
      <c r="E124" s="0" t="n">
        <v>28.6</v>
      </c>
      <c r="F124" s="0" t="n">
        <v>2883</v>
      </c>
      <c r="G124" s="0" t="n">
        <v>17.7</v>
      </c>
      <c r="I124" s="119" t="n">
        <f aca="false">(-((TAN(E124*PI()/180))/(TAN(($B$7+($B$14*(G124-$E$7)))*PI()/180))*($H$13+($B$15*(G124-$E$8)))+(TAN(E124*PI()/180))/(TAN(($B$7+($B$14*(G124-$E$7)))*PI()/180))*1/$B$16*($H$13+($B$15*(G124-$E$8)))-$B$13*1/$B$16*($H$13+($B$15*(G124-$E$8)))-($H$13+($B$15*(G124-$E$8)))+$B$13*($H$13+($B$15*(G124-$E$8))))+(WURZEL((POTENZ(((TAN(E124*PI()/180))/(TAN(($B$7+($B$14*(G124-$E$7)))*PI()/180))*($H$13+($B$15*(G124-$E$8)))+(TAN(E124*PI()/180))/(TAN(($B$7+($B$14*(G124-$E$7)))*PI()/180))*1/$B$16*($H$13+($B$15*(G124-$E$8)))-$B$13*1/$B$16*($H$13+($B$15*(G124-$E$8)))-($H$13+($B$15*(G124-$E$8)))+$B$13*($H$13+($B$15*(G124-$E$8)))),2))-4*((TAN(E124*PI()/180))/(TAN(($B$7+($B$14*(G124-$E$7)))*PI()/180))*1/$B$16*POTENZ(($H$13+($B$15*(G124-$E$8))),2))*((TAN(E124*PI()/180))/(TAN(($B$7+($B$14*(G124-$E$7)))*PI()/180))-1))))/(2*((TAN(E124*PI()/180))/(TAN(($B$7+($B$14*(G124-$E$7)))*PI()/180))*1/$B$16*POTENZ(($H$13+($B$15*(G124-$E$8))),2)))</f>
        <v>100.359155593925</v>
      </c>
      <c r="J124" s="120" t="n">
        <f aca="false">I124*20.9/100</f>
        <v>20.9750635191304</v>
      </c>
      <c r="K124" s="82" t="n">
        <f aca="false">($B$9-EXP(52.57-6690.9/(273.15+G124)-4.681*LN(273.15+G124)))*I124/100*0.2095</f>
        <v>208.716201535375</v>
      </c>
      <c r="L124" s="82" t="n">
        <f aca="false">K124/1.33322</f>
        <v>156.550457940456</v>
      </c>
      <c r="M124" s="119" t="n">
        <f aca="false">(($B$9-EXP(52.57-6690.9/(273.15+G124)-4.681*LN(273.15+G124)))/1013)*I124/100*0.2095*((49-1.335*G124+0.02759*POTENZ(G124,2)-0.0003235*POTENZ(G124,3)+0.000001614*POTENZ(G124,4))-($J$16*(5.516*10^-1-1.759*10^-2*G124+2.253*10^-4*POTENZ(G124,2)-2.654*10^-7*POTENZ(G124,3)+5.363*10^-8*POTENZ(G124,4))))*32/22.414</f>
        <v>7.87486770779355</v>
      </c>
      <c r="N124" s="119" t="n">
        <f aca="false">M124*31.25</f>
        <v>246.089615868548</v>
      </c>
    </row>
    <row collapsed="false" customFormat="false" customHeight="false" hidden="false" ht="12.75" outlineLevel="0" r="125">
      <c r="A125" s="118" t="n">
        <v>40402</v>
      </c>
      <c r="B125" s="0" t="s">
        <v>200</v>
      </c>
      <c r="C125" s="0" t="n">
        <v>17.361</v>
      </c>
      <c r="D125" s="0" t="n">
        <v>101.811</v>
      </c>
      <c r="E125" s="0" t="n">
        <v>28.44</v>
      </c>
      <c r="F125" s="0" t="n">
        <v>2882</v>
      </c>
      <c r="G125" s="0" t="n">
        <v>17.7</v>
      </c>
      <c r="I125" s="119" t="n">
        <f aca="false">(-((TAN(E125*PI()/180))/(TAN(($B$7+($B$14*(G125-$E$7)))*PI()/180))*($H$13+($B$15*(G125-$E$8)))+(TAN(E125*PI()/180))/(TAN(($B$7+($B$14*(G125-$E$7)))*PI()/180))*1/$B$16*($H$13+($B$15*(G125-$E$8)))-$B$13*1/$B$16*($H$13+($B$15*(G125-$E$8)))-($H$13+($B$15*(G125-$E$8)))+$B$13*($H$13+($B$15*(G125-$E$8))))+(WURZEL((POTENZ(((TAN(E125*PI()/180))/(TAN(($B$7+($B$14*(G125-$E$7)))*PI()/180))*($H$13+($B$15*(G125-$E$8)))+(TAN(E125*PI()/180))/(TAN(($B$7+($B$14*(G125-$E$7)))*PI()/180))*1/$B$16*($H$13+($B$15*(G125-$E$8)))-$B$13*1/$B$16*($H$13+($B$15*(G125-$E$8)))-($H$13+($B$15*(G125-$E$8)))+$B$13*($H$13+($B$15*(G125-$E$8)))),2))-4*((TAN(E125*PI()/180))/(TAN(($B$7+($B$14*(G125-$E$7)))*PI()/180))*1/$B$16*POTENZ(($H$13+($B$15*(G125-$E$8))),2))*((TAN(E125*PI()/180))/(TAN(($B$7+($B$14*(G125-$E$7)))*PI()/180))-1))))/(2*((TAN(E125*PI()/180))/(TAN(($B$7+($B$14*(G125-$E$7)))*PI()/180))*1/$B$16*POTENZ(($H$13+($B$15*(G125-$E$8))),2)))</f>
        <v>101.810949760289</v>
      </c>
      <c r="J125" s="120" t="n">
        <f aca="false">I125*20.9/100</f>
        <v>21.2784884999004</v>
      </c>
      <c r="K125" s="82" t="n">
        <f aca="false">($B$9-EXP(52.57-6690.9/(273.15+G125)-4.681*LN(273.15+G125)))*I125/100*0.2095</f>
        <v>211.735487240016</v>
      </c>
      <c r="L125" s="82" t="n">
        <f aca="false">K125/1.33322</f>
        <v>158.815114714763</v>
      </c>
      <c r="M125" s="119" t="n">
        <f aca="false">(($B$9-EXP(52.57-6690.9/(273.15+G125)-4.681*LN(273.15+G125)))/1013)*I125/100*0.2095*((49-1.335*G125+0.02759*POTENZ(G125,2)-0.0003235*POTENZ(G125,3)+0.000001614*POTENZ(G125,4))-($J$16*(5.516*10^-1-1.759*10^-2*G125+2.253*10^-4*POTENZ(G125,2)-2.654*10^-7*POTENZ(G125,3)+5.363*10^-8*POTENZ(G125,4))))*32/22.414</f>
        <v>7.9887854358912</v>
      </c>
      <c r="N125" s="119" t="n">
        <f aca="false">M125*31.25</f>
        <v>249.6495448716</v>
      </c>
    </row>
    <row collapsed="false" customFormat="false" customHeight="false" hidden="false" ht="12.75" outlineLevel="0" r="126">
      <c r="A126" s="118" t="n">
        <v>40402</v>
      </c>
      <c r="B126" s="0" t="s">
        <v>201</v>
      </c>
      <c r="C126" s="0" t="n">
        <v>17.528</v>
      </c>
      <c r="D126" s="0" t="n">
        <v>100.72</v>
      </c>
      <c r="E126" s="0" t="n">
        <v>28.56</v>
      </c>
      <c r="F126" s="0" t="n">
        <v>2882</v>
      </c>
      <c r="G126" s="0" t="n">
        <v>17.7</v>
      </c>
      <c r="I126" s="119" t="n">
        <f aca="false">(-((TAN(E126*PI()/180))/(TAN(($B$7+($B$14*(G126-$E$7)))*PI()/180))*($H$13+($B$15*(G126-$E$8)))+(TAN(E126*PI()/180))/(TAN(($B$7+($B$14*(G126-$E$7)))*PI()/180))*1/$B$16*($H$13+($B$15*(G126-$E$8)))-$B$13*1/$B$16*($H$13+($B$15*(G126-$E$8)))-($H$13+($B$15*(G126-$E$8)))+$B$13*($H$13+($B$15*(G126-$E$8))))+(WURZEL((POTENZ(((TAN(E126*PI()/180))/(TAN(($B$7+($B$14*(G126-$E$7)))*PI()/180))*($H$13+($B$15*(G126-$E$8)))+(TAN(E126*PI()/180))/(TAN(($B$7+($B$14*(G126-$E$7)))*PI()/180))*1/$B$16*($H$13+($B$15*(G126-$E$8)))-$B$13*1/$B$16*($H$13+($B$15*(G126-$E$8)))-($H$13+($B$15*(G126-$E$8)))+$B$13*($H$13+($B$15*(G126-$E$8)))),2))-4*((TAN(E126*PI()/180))/(TAN(($B$7+($B$14*(G126-$E$7)))*PI()/180))*1/$B$16*POTENZ(($H$13+($B$15*(G126-$E$8))),2))*((TAN(E126*PI()/180))/(TAN(($B$7+($B$14*(G126-$E$7)))*PI()/180))-1))))/(2*((TAN(E126*PI()/180))/(TAN(($B$7+($B$14*(G126-$E$7)))*PI()/180))*1/$B$16*POTENZ(($H$13+($B$15*(G126-$E$8))),2)))</f>
        <v>100.719820005839</v>
      </c>
      <c r="J126" s="120" t="n">
        <f aca="false">I126*20.9/100</f>
        <v>21.0504423812204</v>
      </c>
      <c r="K126" s="82" t="n">
        <f aca="false">($B$9-EXP(52.57-6690.9/(273.15+G126)-4.681*LN(273.15+G126)))*I126/100*0.2095</f>
        <v>209.46627267376</v>
      </c>
      <c r="L126" s="82" t="n">
        <f aca="false">K126/1.33322</f>
        <v>157.113059115345</v>
      </c>
      <c r="M126" s="119" t="n">
        <f aca="false">(($B$9-EXP(52.57-6690.9/(273.15+G126)-4.681*LN(273.15+G126)))/1013)*I126/100*0.2095*((49-1.335*G126+0.02759*POTENZ(G126,2)-0.0003235*POTENZ(G126,3)+0.000001614*POTENZ(G126,4))-($J$16*(5.516*10^-1-1.759*10^-2*G126+2.253*10^-4*POTENZ(G126,2)-2.654*10^-7*POTENZ(G126,3)+5.363*10^-8*POTENZ(G126,4))))*32/22.414</f>
        <v>7.90316791133674</v>
      </c>
      <c r="N126" s="119" t="n">
        <f aca="false">M126*31.25</f>
        <v>246.973997229273</v>
      </c>
    </row>
    <row collapsed="false" customFormat="false" customHeight="false" hidden="false" ht="12.75" outlineLevel="0" r="127">
      <c r="A127" s="118" t="n">
        <v>40402</v>
      </c>
      <c r="B127" s="0" t="s">
        <v>202</v>
      </c>
      <c r="C127" s="0" t="n">
        <v>17.695</v>
      </c>
      <c r="D127" s="0" t="n">
        <v>101.537</v>
      </c>
      <c r="E127" s="0" t="n">
        <v>28.47</v>
      </c>
      <c r="F127" s="0" t="n">
        <v>2887</v>
      </c>
      <c r="G127" s="0" t="n">
        <v>17.7</v>
      </c>
      <c r="I127" s="119" t="n">
        <f aca="false">(-((TAN(E127*PI()/180))/(TAN(($B$7+($B$14*(G127-$E$7)))*PI()/180))*($H$13+($B$15*(G127-$E$8)))+(TAN(E127*PI()/180))/(TAN(($B$7+($B$14*(G127-$E$7)))*PI()/180))*1/$B$16*($H$13+($B$15*(G127-$E$8)))-$B$13*1/$B$16*($H$13+($B$15*(G127-$E$8)))-($H$13+($B$15*(G127-$E$8)))+$B$13*($H$13+($B$15*(G127-$E$8))))+(WURZEL((POTENZ(((TAN(E127*PI()/180))/(TAN(($B$7+($B$14*(G127-$E$7)))*PI()/180))*($H$13+($B$15*(G127-$E$8)))+(TAN(E127*PI()/180))/(TAN(($B$7+($B$14*(G127-$E$7)))*PI()/180))*1/$B$16*($H$13+($B$15*(G127-$E$8)))-$B$13*1/$B$16*($H$13+($B$15*(G127-$E$8)))-($H$13+($B$15*(G127-$E$8)))+$B$13*($H$13+($B$15*(G127-$E$8)))),2))-4*((TAN(E127*PI()/180))/(TAN(($B$7+($B$14*(G127-$E$7)))*PI()/180))*1/$B$16*POTENZ(($H$13+($B$15*(G127-$E$8))),2))*((TAN(E127*PI()/180))/(TAN(($B$7+($B$14*(G127-$E$7)))*PI()/180))-1))))/(2*((TAN(E127*PI()/180))/(TAN(($B$7+($B$14*(G127-$E$7)))*PI()/180))*1/$B$16*POTENZ(($H$13+($B$15*(G127-$E$8))),2)))</f>
        <v>101.536874804935</v>
      </c>
      <c r="J127" s="120" t="n">
        <f aca="false">I127*20.9/100</f>
        <v>21.2212068342314</v>
      </c>
      <c r="K127" s="82" t="n">
        <f aca="false">($B$9-EXP(52.57-6690.9/(273.15+G127)-4.681*LN(273.15+G127)))*I127/100*0.2095</f>
        <v>211.165495560843</v>
      </c>
      <c r="L127" s="82" t="n">
        <f aca="false">K127/1.33322</f>
        <v>158.387584615324</v>
      </c>
      <c r="M127" s="119" t="n">
        <f aca="false">(($B$9-EXP(52.57-6690.9/(273.15+G127)-4.681*LN(273.15+G127)))/1013)*I127/100*0.2095*((49-1.335*G127+0.02759*POTENZ(G127,2)-0.0003235*POTENZ(G127,3)+0.000001614*POTENZ(G127,4))-($J$16*(5.516*10^-1-1.759*10^-2*G127+2.253*10^-4*POTENZ(G127,2)-2.654*10^-7*POTENZ(G127,3)+5.363*10^-8*POTENZ(G127,4))))*32/22.414</f>
        <v>7.96727963502373</v>
      </c>
      <c r="N127" s="119" t="n">
        <f aca="false">M127*31.25</f>
        <v>248.977488594492</v>
      </c>
    </row>
    <row collapsed="false" customFormat="false" customHeight="false" hidden="false" ht="12.75" outlineLevel="0" r="128">
      <c r="A128" s="118" t="n">
        <v>40402</v>
      </c>
      <c r="B128" s="0" t="s">
        <v>203</v>
      </c>
      <c r="C128" s="0" t="n">
        <v>17.862</v>
      </c>
      <c r="D128" s="0" t="n">
        <v>101.173</v>
      </c>
      <c r="E128" s="0" t="n">
        <v>28.51</v>
      </c>
      <c r="F128" s="0" t="n">
        <v>2885</v>
      </c>
      <c r="G128" s="0" t="n">
        <v>17.7</v>
      </c>
      <c r="I128" s="119" t="n">
        <f aca="false">(-((TAN(E128*PI()/180))/(TAN(($B$7+($B$14*(G128-$E$7)))*PI()/180))*($H$13+($B$15*(G128-$E$8)))+(TAN(E128*PI()/180))/(TAN(($B$7+($B$14*(G128-$E$7)))*PI()/180))*1/$B$16*($H$13+($B$15*(G128-$E$8)))-$B$13*1/$B$16*($H$13+($B$15*(G128-$E$8)))-($H$13+($B$15*(G128-$E$8)))+$B$13*($H$13+($B$15*(G128-$E$8))))+(WURZEL((POTENZ(((TAN(E128*PI()/180))/(TAN(($B$7+($B$14*(G128-$E$7)))*PI()/180))*($H$13+($B$15*(G128-$E$8)))+(TAN(E128*PI()/180))/(TAN(($B$7+($B$14*(G128-$E$7)))*PI()/180))*1/$B$16*($H$13+($B$15*(G128-$E$8)))-$B$13*1/$B$16*($H$13+($B$15*(G128-$E$8)))-($H$13+($B$15*(G128-$E$8)))+$B$13*($H$13+($B$15*(G128-$E$8)))),2))-4*((TAN(E128*PI()/180))/(TAN(($B$7+($B$14*(G128-$E$7)))*PI()/180))*1/$B$16*POTENZ(($H$13+($B$15*(G128-$E$8))),2))*((TAN(E128*PI()/180))/(TAN(($B$7+($B$14*(G128-$E$7)))*PI()/180))-1))))/(2*((TAN(E128*PI()/180))/(TAN(($B$7+($B$14*(G128-$E$7)))*PI()/180))*1/$B$16*POTENZ(($H$13+($B$15*(G128-$E$8))),2)))</f>
        <v>101.172784998482</v>
      </c>
      <c r="J128" s="120" t="n">
        <f aca="false">I128*20.9/100</f>
        <v>21.1451120646828</v>
      </c>
      <c r="K128" s="82" t="n">
        <f aca="false">($B$9-EXP(52.57-6690.9/(273.15+G128)-4.681*LN(273.15+G128)))*I128/100*0.2095</f>
        <v>210.4083006545</v>
      </c>
      <c r="L128" s="82" t="n">
        <f aca="false">K128/1.33322</f>
        <v>157.819640160289</v>
      </c>
      <c r="M128" s="119" t="n">
        <f aca="false">(($B$9-EXP(52.57-6690.9/(273.15+G128)-4.681*LN(273.15+G128)))/1013)*I128/100*0.2095*((49-1.335*G128+0.02759*POTENZ(G128,2)-0.0003235*POTENZ(G128,3)+0.000001614*POTENZ(G128,4))-($J$16*(5.516*10^-1-1.759*10^-2*G128+2.253*10^-4*POTENZ(G128,2)-2.654*10^-7*POTENZ(G128,3)+5.363*10^-8*POTENZ(G128,4))))*32/22.414</f>
        <v>7.93871065153035</v>
      </c>
      <c r="N128" s="119" t="n">
        <f aca="false">M128*31.25</f>
        <v>248.084707860323</v>
      </c>
    </row>
    <row collapsed="false" customFormat="false" customHeight="false" hidden="false" ht="12.75" outlineLevel="0" r="129">
      <c r="A129" s="118" t="n">
        <v>40402</v>
      </c>
      <c r="B129" s="0" t="s">
        <v>204</v>
      </c>
      <c r="C129" s="0" t="n">
        <v>18.029</v>
      </c>
      <c r="D129" s="0" t="n">
        <v>100.179</v>
      </c>
      <c r="E129" s="0" t="n">
        <v>28.62</v>
      </c>
      <c r="F129" s="0" t="n">
        <v>2879</v>
      </c>
      <c r="G129" s="0" t="n">
        <v>17.7</v>
      </c>
      <c r="I129" s="119" t="n">
        <f aca="false">(-((TAN(E129*PI()/180))/(TAN(($B$7+($B$14*(G129-$E$7)))*PI()/180))*($H$13+($B$15*(G129-$E$8)))+(TAN(E129*PI()/180))/(TAN(($B$7+($B$14*(G129-$E$7)))*PI()/180))*1/$B$16*($H$13+($B$15*(G129-$E$8)))-$B$13*1/$B$16*($H$13+($B$15*(G129-$E$8)))-($H$13+($B$15*(G129-$E$8)))+$B$13*($H$13+($B$15*(G129-$E$8))))+(WURZEL((POTENZ(((TAN(E129*PI()/180))/(TAN(($B$7+($B$14*(G129-$E$7)))*PI()/180))*($H$13+($B$15*(G129-$E$8)))+(TAN(E129*PI()/180))/(TAN(($B$7+($B$14*(G129-$E$7)))*PI()/180))*1/$B$16*($H$13+($B$15*(G129-$E$8)))-$B$13*1/$B$16*($H$13+($B$15*(G129-$E$8)))-($H$13+($B$15*(G129-$E$8)))+$B$13*($H$13+($B$15*(G129-$E$8)))),2))-4*((TAN(E129*PI()/180))/(TAN(($B$7+($B$14*(G129-$E$7)))*PI()/180))*1/$B$16*POTENZ(($H$13+($B$15*(G129-$E$8))),2))*((TAN(E129*PI()/180))/(TAN(($B$7+($B$14*(G129-$E$7)))*PI()/180))-1))))/(2*((TAN(E129*PI()/180))/(TAN(($B$7+($B$14*(G129-$E$7)))*PI()/180))*1/$B$16*POTENZ(($H$13+($B$15*(G129-$E$8))),2)))</f>
        <v>100.17938971359</v>
      </c>
      <c r="J129" s="120" t="n">
        <f aca="false">I129*20.9/100</f>
        <v>20.9374924501402</v>
      </c>
      <c r="K129" s="82" t="n">
        <f aca="false">($B$9-EXP(52.57-6690.9/(273.15+G129)-4.681*LN(273.15+G129)))*I129/100*0.2095</f>
        <v>208.342343749433</v>
      </c>
      <c r="L129" s="82" t="n">
        <f aca="false">K129/1.33322</f>
        <v>156.27004076554</v>
      </c>
      <c r="M129" s="119" t="n">
        <f aca="false">(($B$9-EXP(52.57-6690.9/(273.15+G129)-4.681*LN(273.15+G129)))/1013)*I129/100*0.2095*((49-1.335*G129+0.02759*POTENZ(G129,2)-0.0003235*POTENZ(G129,3)+0.000001614*POTENZ(G129,4))-($J$16*(5.516*10^-1-1.759*10^-2*G129+2.253*10^-4*POTENZ(G129,2)-2.654*10^-7*POTENZ(G129,3)+5.363*10^-8*POTENZ(G129,4))))*32/22.414</f>
        <v>7.8607620438146</v>
      </c>
      <c r="N129" s="119" t="n">
        <f aca="false">M129*31.25</f>
        <v>245.648813869206</v>
      </c>
    </row>
    <row collapsed="false" customFormat="false" customHeight="false" hidden="false" ht="12.75" outlineLevel="0" r="130">
      <c r="A130" s="118" t="n">
        <v>40402</v>
      </c>
      <c r="B130" s="0" t="s">
        <v>205</v>
      </c>
      <c r="C130" s="0" t="n">
        <v>18.196</v>
      </c>
      <c r="D130" s="0" t="n">
        <v>101.537</v>
      </c>
      <c r="E130" s="0" t="n">
        <v>28.47</v>
      </c>
      <c r="F130" s="0" t="n">
        <v>2884</v>
      </c>
      <c r="G130" s="0" t="n">
        <v>17.7</v>
      </c>
      <c r="I130" s="119" t="n">
        <f aca="false">(-((TAN(E130*PI()/180))/(TAN(($B$7+($B$14*(G130-$E$7)))*PI()/180))*($H$13+($B$15*(G130-$E$8)))+(TAN(E130*PI()/180))/(TAN(($B$7+($B$14*(G130-$E$7)))*PI()/180))*1/$B$16*($H$13+($B$15*(G130-$E$8)))-$B$13*1/$B$16*($H$13+($B$15*(G130-$E$8)))-($H$13+($B$15*(G130-$E$8)))+$B$13*($H$13+($B$15*(G130-$E$8))))+(WURZEL((POTENZ(((TAN(E130*PI()/180))/(TAN(($B$7+($B$14*(G130-$E$7)))*PI()/180))*($H$13+($B$15*(G130-$E$8)))+(TAN(E130*PI()/180))/(TAN(($B$7+($B$14*(G130-$E$7)))*PI()/180))*1/$B$16*($H$13+($B$15*(G130-$E$8)))-$B$13*1/$B$16*($H$13+($B$15*(G130-$E$8)))-($H$13+($B$15*(G130-$E$8)))+$B$13*($H$13+($B$15*(G130-$E$8)))),2))-4*((TAN(E130*PI()/180))/(TAN(($B$7+($B$14*(G130-$E$7)))*PI()/180))*1/$B$16*POTENZ(($H$13+($B$15*(G130-$E$8))),2))*((TAN(E130*PI()/180))/(TAN(($B$7+($B$14*(G130-$E$7)))*PI()/180))-1))))/(2*((TAN(E130*PI()/180))/(TAN(($B$7+($B$14*(G130-$E$7)))*PI()/180))*1/$B$16*POTENZ(($H$13+($B$15*(G130-$E$8))),2)))</f>
        <v>101.536874804935</v>
      </c>
      <c r="J130" s="120" t="n">
        <f aca="false">I130*20.9/100</f>
        <v>21.2212068342314</v>
      </c>
      <c r="K130" s="82" t="n">
        <f aca="false">($B$9-EXP(52.57-6690.9/(273.15+G130)-4.681*LN(273.15+G130)))*I130/100*0.2095</f>
        <v>211.165495560843</v>
      </c>
      <c r="L130" s="82" t="n">
        <f aca="false">K130/1.33322</f>
        <v>158.387584615324</v>
      </c>
      <c r="M130" s="119" t="n">
        <f aca="false">(($B$9-EXP(52.57-6690.9/(273.15+G130)-4.681*LN(273.15+G130)))/1013)*I130/100*0.2095*((49-1.335*G130+0.02759*POTENZ(G130,2)-0.0003235*POTENZ(G130,3)+0.000001614*POTENZ(G130,4))-($J$16*(5.516*10^-1-1.759*10^-2*G130+2.253*10^-4*POTENZ(G130,2)-2.654*10^-7*POTENZ(G130,3)+5.363*10^-8*POTENZ(G130,4))))*32/22.414</f>
        <v>7.96727963502373</v>
      </c>
      <c r="N130" s="119" t="n">
        <f aca="false">M130*31.25</f>
        <v>248.977488594492</v>
      </c>
    </row>
    <row collapsed="false" customFormat="false" customHeight="false" hidden="false" ht="12.75" outlineLevel="0" r="131">
      <c r="A131" s="118" t="n">
        <v>40402</v>
      </c>
      <c r="B131" s="0" t="s">
        <v>206</v>
      </c>
      <c r="C131" s="0" t="n">
        <v>18.363</v>
      </c>
      <c r="D131" s="0" t="n">
        <v>101.161</v>
      </c>
      <c r="E131" s="0" t="n">
        <v>28.53</v>
      </c>
      <c r="F131" s="0" t="n">
        <v>2871</v>
      </c>
      <c r="G131" s="0" t="n">
        <v>17.6</v>
      </c>
      <c r="I131" s="119" t="n">
        <f aca="false">(-((TAN(E131*PI()/180))/(TAN(($B$7+($B$14*(G131-$E$7)))*PI()/180))*($H$13+($B$15*(G131-$E$8)))+(TAN(E131*PI()/180))/(TAN(($B$7+($B$14*(G131-$E$7)))*PI()/180))*1/$B$16*($H$13+($B$15*(G131-$E$8)))-$B$13*1/$B$16*($H$13+($B$15*(G131-$E$8)))-($H$13+($B$15*(G131-$E$8)))+$B$13*($H$13+($B$15*(G131-$E$8))))+(WURZEL((POTENZ(((TAN(E131*PI()/180))/(TAN(($B$7+($B$14*(G131-$E$7)))*PI()/180))*($H$13+($B$15*(G131-$E$8)))+(TAN(E131*PI()/180))/(TAN(($B$7+($B$14*(G131-$E$7)))*PI()/180))*1/$B$16*($H$13+($B$15*(G131-$E$8)))-$B$13*1/$B$16*($H$13+($B$15*(G131-$E$8)))-($H$13+($B$15*(G131-$E$8)))+$B$13*($H$13+($B$15*(G131-$E$8)))),2))-4*((TAN(E131*PI()/180))/(TAN(($B$7+($B$14*(G131-$E$7)))*PI()/180))*1/$B$16*POTENZ(($H$13+($B$15*(G131-$E$8))),2))*((TAN(E131*PI()/180))/(TAN(($B$7+($B$14*(G131-$E$7)))*PI()/180))-1))))/(2*((TAN(E131*PI()/180))/(TAN(($B$7+($B$14*(G131-$E$7)))*PI()/180))*1/$B$16*POTENZ(($H$13+($B$15*(G131-$E$8))),2)))</f>
        <v>101.161991533343</v>
      </c>
      <c r="J131" s="120" t="n">
        <f aca="false">I131*20.9/100</f>
        <v>21.1428562304687</v>
      </c>
      <c r="K131" s="82" t="n">
        <f aca="false">($B$9-EXP(52.57-6690.9/(273.15+G131)-4.681*LN(273.15+G131)))*I131/100*0.2095</f>
        <v>210.412892014863</v>
      </c>
      <c r="L131" s="82" t="n">
        <f aca="false">K131/1.33322</f>
        <v>157.823083973285</v>
      </c>
      <c r="M131" s="119" t="n">
        <f aca="false">(($B$9-EXP(52.57-6690.9/(273.15+G131)-4.681*LN(273.15+G131)))/1013)*I131/100*0.2095*((49-1.335*G131+0.02759*POTENZ(G131,2)-0.0003235*POTENZ(G131,3)+0.000001614*POTENZ(G131,4))-($J$16*(5.516*10^-1-1.759*10^-2*G131+2.253*10^-4*POTENZ(G131,2)-2.654*10^-7*POTENZ(G131,3)+5.363*10^-8*POTENZ(G131,4))))*32/22.414</f>
        <v>7.9529032704489</v>
      </c>
      <c r="N131" s="119" t="n">
        <f aca="false">M131*31.25</f>
        <v>248.528227201528</v>
      </c>
    </row>
    <row collapsed="false" customFormat="false" customHeight="false" hidden="false" ht="12.75" outlineLevel="0" r="132">
      <c r="A132" s="118" t="n">
        <v>40402</v>
      </c>
      <c r="B132" s="0" t="s">
        <v>207</v>
      </c>
      <c r="C132" s="0" t="n">
        <v>18.53</v>
      </c>
      <c r="D132" s="0" t="n">
        <v>100.799</v>
      </c>
      <c r="E132" s="0" t="n">
        <v>28.57</v>
      </c>
      <c r="F132" s="0" t="n">
        <v>2885</v>
      </c>
      <c r="G132" s="0" t="n">
        <v>17.6</v>
      </c>
      <c r="I132" s="119" t="n">
        <f aca="false">(-((TAN(E132*PI()/180))/(TAN(($B$7+($B$14*(G132-$E$7)))*PI()/180))*($H$13+($B$15*(G132-$E$8)))+(TAN(E132*PI()/180))/(TAN(($B$7+($B$14*(G132-$E$7)))*PI()/180))*1/$B$16*($H$13+($B$15*(G132-$E$8)))-$B$13*1/$B$16*($H$13+($B$15*(G132-$E$8)))-($H$13+($B$15*(G132-$E$8)))+$B$13*($H$13+($B$15*(G132-$E$8))))+(WURZEL((POTENZ(((TAN(E132*PI()/180))/(TAN(($B$7+($B$14*(G132-$E$7)))*PI()/180))*($H$13+($B$15*(G132-$E$8)))+(TAN(E132*PI()/180))/(TAN(($B$7+($B$14*(G132-$E$7)))*PI()/180))*1/$B$16*($H$13+($B$15*(G132-$E$8)))-$B$13*1/$B$16*($H$13+($B$15*(G132-$E$8)))-($H$13+($B$15*(G132-$E$8)))+$B$13*($H$13+($B$15*(G132-$E$8)))),2))-4*((TAN(E132*PI()/180))/(TAN(($B$7+($B$14*(G132-$E$7)))*PI()/180))*1/$B$16*POTENZ(($H$13+($B$15*(G132-$E$8))),2))*((TAN(E132*PI()/180))/(TAN(($B$7+($B$14*(G132-$E$7)))*PI()/180))-1))))/(2*((TAN(E132*PI()/180))/(TAN(($B$7+($B$14*(G132-$E$7)))*PI()/180))*1/$B$16*POTENZ(($H$13+($B$15*(G132-$E$8))),2)))</f>
        <v>100.799598459205</v>
      </c>
      <c r="J132" s="120" t="n">
        <f aca="false">I132*20.9/100</f>
        <v>21.0671160779739</v>
      </c>
      <c r="K132" s="82" t="n">
        <f aca="false">($B$9-EXP(52.57-6690.9/(273.15+G132)-4.681*LN(273.15+G132)))*I132/100*0.2095</f>
        <v>209.659128930332</v>
      </c>
      <c r="L132" s="82" t="n">
        <f aca="false">K132/1.33322</f>
        <v>157.257713603405</v>
      </c>
      <c r="M132" s="119" t="n">
        <f aca="false">(($B$9-EXP(52.57-6690.9/(273.15+G132)-4.681*LN(273.15+G132)))/1013)*I132/100*0.2095*((49-1.335*G132+0.02759*POTENZ(G132,2)-0.0003235*POTENZ(G132,3)+0.000001614*POTENZ(G132,4))-($J$16*(5.516*10^-1-1.759*10^-2*G132+2.253*10^-4*POTENZ(G132,2)-2.654*10^-7*POTENZ(G132,3)+5.363*10^-8*POTENZ(G132,4))))*32/22.414</f>
        <v>7.92441354796702</v>
      </c>
      <c r="N132" s="119" t="n">
        <f aca="false">M132*31.25</f>
        <v>247.637923373969</v>
      </c>
    </row>
    <row collapsed="false" customFormat="false" customHeight="false" hidden="false" ht="12.75" outlineLevel="0" r="133">
      <c r="A133" s="118" t="n">
        <v>40402</v>
      </c>
      <c r="B133" s="0" t="s">
        <v>208</v>
      </c>
      <c r="C133" s="0" t="n">
        <v>18.697</v>
      </c>
      <c r="D133" s="0" t="n">
        <v>100.63</v>
      </c>
      <c r="E133" s="0" t="n">
        <v>28.57</v>
      </c>
      <c r="F133" s="0" t="n">
        <v>2885</v>
      </c>
      <c r="G133" s="0" t="n">
        <v>17.7</v>
      </c>
      <c r="I133" s="119" t="n">
        <f aca="false">(-((TAN(E133*PI()/180))/(TAN(($B$7+($B$14*(G133-$E$7)))*PI()/180))*($H$13+($B$15*(G133-$E$8)))+(TAN(E133*PI()/180))/(TAN(($B$7+($B$14*(G133-$E$7)))*PI()/180))*1/$B$16*($H$13+($B$15*(G133-$E$8)))-$B$13*1/$B$16*($H$13+($B$15*(G133-$E$8)))-($H$13+($B$15*(G133-$E$8)))+$B$13*($H$13+($B$15*(G133-$E$8))))+(WURZEL((POTENZ(((TAN(E133*PI()/180))/(TAN(($B$7+($B$14*(G133-$E$7)))*PI()/180))*($H$13+($B$15*(G133-$E$8)))+(TAN(E133*PI()/180))/(TAN(($B$7+($B$14*(G133-$E$7)))*PI()/180))*1/$B$16*($H$13+($B$15*(G133-$E$8)))-$B$13*1/$B$16*($H$13+($B$15*(G133-$E$8)))-($H$13+($B$15*(G133-$E$8)))+$B$13*($H$13+($B$15*(G133-$E$8)))),2))-4*((TAN(E133*PI()/180))/(TAN(($B$7+($B$14*(G133-$E$7)))*PI()/180))*1/$B$16*POTENZ(($H$13+($B$15*(G133-$E$8))),2))*((TAN(E133*PI()/180))/(TAN(($B$7+($B$14*(G133-$E$7)))*PI()/180))-1))))/(2*((TAN(E133*PI()/180))/(TAN(($B$7+($B$14*(G133-$E$7)))*PI()/180))*1/$B$16*POTENZ(($H$13+($B$15*(G133-$E$8))),2)))</f>
        <v>100.629511996265</v>
      </c>
      <c r="J133" s="120" t="n">
        <f aca="false">I133*20.9/100</f>
        <v>21.0315680072194</v>
      </c>
      <c r="K133" s="82" t="n">
        <f aca="false">($B$9-EXP(52.57-6690.9/(273.15+G133)-4.681*LN(273.15+G133)))*I133/100*0.2095</f>
        <v>209.278459767054</v>
      </c>
      <c r="L133" s="82" t="n">
        <f aca="false">K133/1.33322</f>
        <v>156.972187461225</v>
      </c>
      <c r="M133" s="119" t="n">
        <f aca="false">(($B$9-EXP(52.57-6690.9/(273.15+G133)-4.681*LN(273.15+G133)))/1013)*I133/100*0.2095*((49-1.335*G133+0.02759*POTENZ(G133,2)-0.0003235*POTENZ(G133,3)+0.000001614*POTENZ(G133,4))-($J$16*(5.516*10^-1-1.759*10^-2*G133+2.253*10^-4*POTENZ(G133,2)-2.654*10^-7*POTENZ(G133,3)+5.363*10^-8*POTENZ(G133,4))))*32/22.414</f>
        <v>7.8960817254861</v>
      </c>
      <c r="N133" s="119" t="n">
        <f aca="false">M133*31.25</f>
        <v>246.75255392144</v>
      </c>
    </row>
    <row collapsed="false" customFormat="false" customHeight="false" hidden="false" ht="12.75" outlineLevel="0" r="134">
      <c r="A134" s="118" t="n">
        <v>40402</v>
      </c>
      <c r="B134" s="0" t="s">
        <v>209</v>
      </c>
      <c r="C134" s="0" t="n">
        <v>18.864</v>
      </c>
      <c r="D134" s="0" t="n">
        <v>100.889</v>
      </c>
      <c r="E134" s="0" t="n">
        <v>28.56</v>
      </c>
      <c r="F134" s="0" t="n">
        <v>2880</v>
      </c>
      <c r="G134" s="0" t="n">
        <v>17.6</v>
      </c>
      <c r="I134" s="119" t="n">
        <f aca="false">(-((TAN(E134*PI()/180))/(TAN(($B$7+($B$14*(G134-$E$7)))*PI()/180))*($H$13+($B$15*(G134-$E$8)))+(TAN(E134*PI()/180))/(TAN(($B$7+($B$14*(G134-$E$7)))*PI()/180))*1/$B$16*($H$13+($B$15*(G134-$E$8)))-$B$13*1/$B$16*($H$13+($B$15*(G134-$E$8)))-($H$13+($B$15*(G134-$E$8)))+$B$13*($H$13+($B$15*(G134-$E$8))))+(WURZEL((POTENZ(((TAN(E134*PI()/180))/(TAN(($B$7+($B$14*(G134-$E$7)))*PI()/180))*($H$13+($B$15*(G134-$E$8)))+(TAN(E134*PI()/180))/(TAN(($B$7+($B$14*(G134-$E$7)))*PI()/180))*1/$B$16*($H$13+($B$15*(G134-$E$8)))-$B$13*1/$B$16*($H$13+($B$15*(G134-$E$8)))-($H$13+($B$15*(G134-$E$8)))+$B$13*($H$13+($B$15*(G134-$E$8)))),2))-4*((TAN(E134*PI()/180))/(TAN(($B$7+($B$14*(G134-$E$7)))*PI()/180))*1/$B$16*POTENZ(($H$13+($B$15*(G134-$E$8))),2))*((TAN(E134*PI()/180))/(TAN(($B$7+($B$14*(G134-$E$7)))*PI()/180))-1))))/(2*((TAN(E134*PI()/180))/(TAN(($B$7+($B$14*(G134-$E$7)))*PI()/180))*1/$B$16*POTENZ(($H$13+($B$15*(G134-$E$8))),2)))</f>
        <v>100.890054132945</v>
      </c>
      <c r="J134" s="120" t="n">
        <f aca="false">I134*20.9/100</f>
        <v>21.0860213137855</v>
      </c>
      <c r="K134" s="82" t="n">
        <f aca="false">($B$9-EXP(52.57-6690.9/(273.15+G134)-4.681*LN(273.15+G134)))*I134/100*0.2095</f>
        <v>209.84727311</v>
      </c>
      <c r="L134" s="82" t="n">
        <f aca="false">K134/1.33322</f>
        <v>157.398833733368</v>
      </c>
      <c r="M134" s="119" t="n">
        <f aca="false">(($B$9-EXP(52.57-6690.9/(273.15+G134)-4.681*LN(273.15+G134)))/1013)*I134/100*0.2095*((49-1.335*G134+0.02759*POTENZ(G134,2)-0.0003235*POTENZ(G134,3)+0.000001614*POTENZ(G134,4))-($J$16*(5.516*10^-1-1.759*10^-2*G134+2.253*10^-4*POTENZ(G134,2)-2.654*10^-7*POTENZ(G134,3)+5.363*10^-8*POTENZ(G134,4))))*32/22.414</f>
        <v>7.93152476842255</v>
      </c>
      <c r="N134" s="119" t="n">
        <f aca="false">M134*31.25</f>
        <v>247.860149013205</v>
      </c>
    </row>
    <row collapsed="false" customFormat="false" customHeight="false" hidden="false" ht="12.75" outlineLevel="0" r="135">
      <c r="A135" s="118" t="n">
        <v>40402</v>
      </c>
      <c r="B135" s="0" t="s">
        <v>210</v>
      </c>
      <c r="C135" s="0" t="n">
        <v>19.031</v>
      </c>
      <c r="D135" s="0" t="n">
        <v>100.179</v>
      </c>
      <c r="E135" s="0" t="n">
        <v>28.62</v>
      </c>
      <c r="F135" s="0" t="n">
        <v>2874</v>
      </c>
      <c r="G135" s="0" t="n">
        <v>17.7</v>
      </c>
      <c r="I135" s="119" t="n">
        <f aca="false">(-((TAN(E135*PI()/180))/(TAN(($B$7+($B$14*(G135-$E$7)))*PI()/180))*($H$13+($B$15*(G135-$E$8)))+(TAN(E135*PI()/180))/(TAN(($B$7+($B$14*(G135-$E$7)))*PI()/180))*1/$B$16*($H$13+($B$15*(G135-$E$8)))-$B$13*1/$B$16*($H$13+($B$15*(G135-$E$8)))-($H$13+($B$15*(G135-$E$8)))+$B$13*($H$13+($B$15*(G135-$E$8))))+(WURZEL((POTENZ(((TAN(E135*PI()/180))/(TAN(($B$7+($B$14*(G135-$E$7)))*PI()/180))*($H$13+($B$15*(G135-$E$8)))+(TAN(E135*PI()/180))/(TAN(($B$7+($B$14*(G135-$E$7)))*PI()/180))*1/$B$16*($H$13+($B$15*(G135-$E$8)))-$B$13*1/$B$16*($H$13+($B$15*(G135-$E$8)))-($H$13+($B$15*(G135-$E$8)))+$B$13*($H$13+($B$15*(G135-$E$8)))),2))-4*((TAN(E135*PI()/180))/(TAN(($B$7+($B$14*(G135-$E$7)))*PI()/180))*1/$B$16*POTENZ(($H$13+($B$15*(G135-$E$8))),2))*((TAN(E135*PI()/180))/(TAN(($B$7+($B$14*(G135-$E$7)))*PI()/180))-1))))/(2*((TAN(E135*PI()/180))/(TAN(($B$7+($B$14*(G135-$E$7)))*PI()/180))*1/$B$16*POTENZ(($H$13+($B$15*(G135-$E$8))),2)))</f>
        <v>100.17938971359</v>
      </c>
      <c r="J135" s="120" t="n">
        <f aca="false">I135*20.9/100</f>
        <v>20.9374924501402</v>
      </c>
      <c r="K135" s="82" t="n">
        <f aca="false">($B$9-EXP(52.57-6690.9/(273.15+G135)-4.681*LN(273.15+G135)))*I135/100*0.2095</f>
        <v>208.342343749433</v>
      </c>
      <c r="L135" s="82" t="n">
        <f aca="false">K135/1.33322</f>
        <v>156.27004076554</v>
      </c>
      <c r="M135" s="119" t="n">
        <f aca="false">(($B$9-EXP(52.57-6690.9/(273.15+G135)-4.681*LN(273.15+G135)))/1013)*I135/100*0.2095*((49-1.335*G135+0.02759*POTENZ(G135,2)-0.0003235*POTENZ(G135,3)+0.000001614*POTENZ(G135,4))-($J$16*(5.516*10^-1-1.759*10^-2*G135+2.253*10^-4*POTENZ(G135,2)-2.654*10^-7*POTENZ(G135,3)+5.363*10^-8*POTENZ(G135,4))))*32/22.414</f>
        <v>7.8607620438146</v>
      </c>
      <c r="N135" s="119" t="n">
        <f aca="false">M135*31.25</f>
        <v>245.648813869206</v>
      </c>
    </row>
    <row collapsed="false" customFormat="false" customHeight="false" hidden="false" ht="12.75" outlineLevel="0" r="136">
      <c r="A136" s="118" t="n">
        <v>40402</v>
      </c>
      <c r="B136" s="0" t="s">
        <v>211</v>
      </c>
      <c r="C136" s="0" t="n">
        <v>19.197</v>
      </c>
      <c r="D136" s="0" t="n">
        <v>100.63</v>
      </c>
      <c r="E136" s="0" t="n">
        <v>28.57</v>
      </c>
      <c r="F136" s="0" t="n">
        <v>2875</v>
      </c>
      <c r="G136" s="0" t="n">
        <v>17.7</v>
      </c>
      <c r="I136" s="119" t="n">
        <f aca="false">(-((TAN(E136*PI()/180))/(TAN(($B$7+($B$14*(G136-$E$7)))*PI()/180))*($H$13+($B$15*(G136-$E$8)))+(TAN(E136*PI()/180))/(TAN(($B$7+($B$14*(G136-$E$7)))*PI()/180))*1/$B$16*($H$13+($B$15*(G136-$E$8)))-$B$13*1/$B$16*($H$13+($B$15*(G136-$E$8)))-($H$13+($B$15*(G136-$E$8)))+$B$13*($H$13+($B$15*(G136-$E$8))))+(WURZEL((POTENZ(((TAN(E136*PI()/180))/(TAN(($B$7+($B$14*(G136-$E$7)))*PI()/180))*($H$13+($B$15*(G136-$E$8)))+(TAN(E136*PI()/180))/(TAN(($B$7+($B$14*(G136-$E$7)))*PI()/180))*1/$B$16*($H$13+($B$15*(G136-$E$8)))-$B$13*1/$B$16*($H$13+($B$15*(G136-$E$8)))-($H$13+($B$15*(G136-$E$8)))+$B$13*($H$13+($B$15*(G136-$E$8)))),2))-4*((TAN(E136*PI()/180))/(TAN(($B$7+($B$14*(G136-$E$7)))*PI()/180))*1/$B$16*POTENZ(($H$13+($B$15*(G136-$E$8))),2))*((TAN(E136*PI()/180))/(TAN(($B$7+($B$14*(G136-$E$7)))*PI()/180))-1))))/(2*((TAN(E136*PI()/180))/(TAN(($B$7+($B$14*(G136-$E$7)))*PI()/180))*1/$B$16*POTENZ(($H$13+($B$15*(G136-$E$8))),2)))</f>
        <v>100.629511996265</v>
      </c>
      <c r="J136" s="120" t="n">
        <f aca="false">I136*20.9/100</f>
        <v>21.0315680072194</v>
      </c>
      <c r="K136" s="82" t="n">
        <f aca="false">($B$9-EXP(52.57-6690.9/(273.15+G136)-4.681*LN(273.15+G136)))*I136/100*0.2095</f>
        <v>209.278459767054</v>
      </c>
      <c r="L136" s="82" t="n">
        <f aca="false">K136/1.33322</f>
        <v>156.972187461225</v>
      </c>
      <c r="M136" s="119" t="n">
        <f aca="false">(($B$9-EXP(52.57-6690.9/(273.15+G136)-4.681*LN(273.15+G136)))/1013)*I136/100*0.2095*((49-1.335*G136+0.02759*POTENZ(G136,2)-0.0003235*POTENZ(G136,3)+0.000001614*POTENZ(G136,4))-($J$16*(5.516*10^-1-1.759*10^-2*G136+2.253*10^-4*POTENZ(G136,2)-2.654*10^-7*POTENZ(G136,3)+5.363*10^-8*POTENZ(G136,4))))*32/22.414</f>
        <v>7.8960817254861</v>
      </c>
      <c r="N136" s="119" t="n">
        <f aca="false">M136*31.25</f>
        <v>246.75255392144</v>
      </c>
    </row>
    <row collapsed="false" customFormat="false" customHeight="false" hidden="false" ht="12.75" outlineLevel="0" r="137">
      <c r="A137" s="118" t="n">
        <v>40402</v>
      </c>
      <c r="B137" s="0" t="s">
        <v>212</v>
      </c>
      <c r="C137" s="0" t="n">
        <v>19.364</v>
      </c>
      <c r="D137" s="0" t="n">
        <v>101.355</v>
      </c>
      <c r="E137" s="0" t="n">
        <v>28.49</v>
      </c>
      <c r="F137" s="0" t="n">
        <v>2875</v>
      </c>
      <c r="G137" s="0" t="n">
        <v>17.7</v>
      </c>
      <c r="I137" s="119" t="n">
        <f aca="false">(-((TAN(E137*PI()/180))/(TAN(($B$7+($B$14*(G137-$E$7)))*PI()/180))*($H$13+($B$15*(G137-$E$8)))+(TAN(E137*PI()/180))/(TAN(($B$7+($B$14*(G137-$E$7)))*PI()/180))*1/$B$16*($H$13+($B$15*(G137-$E$8)))-$B$13*1/$B$16*($H$13+($B$15*(G137-$E$8)))-($H$13+($B$15*(G137-$E$8)))+$B$13*($H$13+($B$15*(G137-$E$8))))+(WURZEL((POTENZ(((TAN(E137*PI()/180))/(TAN(($B$7+($B$14*(G137-$E$7)))*PI()/180))*($H$13+($B$15*(G137-$E$8)))+(TAN(E137*PI()/180))/(TAN(($B$7+($B$14*(G137-$E$7)))*PI()/180))*1/$B$16*($H$13+($B$15*(G137-$E$8)))-$B$13*1/$B$16*($H$13+($B$15*(G137-$E$8)))-($H$13+($B$15*(G137-$E$8)))+$B$13*($H$13+($B$15*(G137-$E$8)))),2))-4*((TAN(E137*PI()/180))/(TAN(($B$7+($B$14*(G137-$E$7)))*PI()/180))*1/$B$16*POTENZ(($H$13+($B$15*(G137-$E$8))),2))*((TAN(E137*PI()/180))/(TAN(($B$7+($B$14*(G137-$E$7)))*PI()/180))-1))))/(2*((TAN(E137*PI()/180))/(TAN(($B$7+($B$14*(G137-$E$7)))*PI()/180))*1/$B$16*POTENZ(($H$13+($B$15*(G137-$E$8))),2)))</f>
        <v>101.354638418959</v>
      </c>
      <c r="J137" s="120" t="n">
        <f aca="false">I137*20.9/100</f>
        <v>21.1831194295625</v>
      </c>
      <c r="K137" s="82" t="n">
        <f aca="false">($B$9-EXP(52.57-6690.9/(273.15+G137)-4.681*LN(273.15+G137)))*I137/100*0.2095</f>
        <v>210.786499882398</v>
      </c>
      <c r="L137" s="82" t="n">
        <f aca="false">K137/1.33322</f>
        <v>158.103313693463</v>
      </c>
      <c r="M137" s="119" t="n">
        <f aca="false">(($B$9-EXP(52.57-6690.9/(273.15+G137)-4.681*LN(273.15+G137)))/1013)*I137/100*0.2095*((49-1.335*G137+0.02759*POTENZ(G137,2)-0.0003235*POTENZ(G137,3)+0.000001614*POTENZ(G137,4))-($J$16*(5.516*10^-1-1.759*10^-2*G137+2.253*10^-4*POTENZ(G137,2)-2.654*10^-7*POTENZ(G137,3)+5.363*10^-8*POTENZ(G137,4))))*32/22.414</f>
        <v>7.95298011822714</v>
      </c>
      <c r="N137" s="119" t="n">
        <f aca="false">M137*31.25</f>
        <v>248.530628694598</v>
      </c>
    </row>
    <row collapsed="false" customFormat="false" customHeight="false" hidden="false" ht="12.75" outlineLevel="0" r="138">
      <c r="A138" s="118" t="n">
        <v>40402</v>
      </c>
      <c r="B138" s="0" t="s">
        <v>213</v>
      </c>
      <c r="C138" s="0" t="n">
        <v>19.531</v>
      </c>
      <c r="D138" s="0" t="n">
        <v>100.991</v>
      </c>
      <c r="E138" s="0" t="n">
        <v>28.53</v>
      </c>
      <c r="F138" s="0" t="n">
        <v>2876</v>
      </c>
      <c r="G138" s="0" t="n">
        <v>17.7</v>
      </c>
      <c r="I138" s="119" t="n">
        <f aca="false">(-((TAN(E138*PI()/180))/(TAN(($B$7+($B$14*(G138-$E$7)))*PI()/180))*($H$13+($B$15*(G138-$E$8)))+(TAN(E138*PI()/180))/(TAN(($B$7+($B$14*(G138-$E$7)))*PI()/180))*1/$B$16*($H$13+($B$15*(G138-$E$8)))-$B$13*1/$B$16*($H$13+($B$15*(G138-$E$8)))-($H$13+($B$15*(G138-$E$8)))+$B$13*($H$13+($B$15*(G138-$E$8))))+(WURZEL((POTENZ(((TAN(E138*PI()/180))/(TAN(($B$7+($B$14*(G138-$E$7)))*PI()/180))*($H$13+($B$15*(G138-$E$8)))+(TAN(E138*PI()/180))/(TAN(($B$7+($B$14*(G138-$E$7)))*PI()/180))*1/$B$16*($H$13+($B$15*(G138-$E$8)))-$B$13*1/$B$16*($H$13+($B$15*(G138-$E$8)))-($H$13+($B$15*(G138-$E$8)))+$B$13*($H$13+($B$15*(G138-$E$8)))),2))-4*((TAN(E138*PI()/180))/(TAN(($B$7+($B$14*(G138-$E$7)))*PI()/180))*1/$B$16*POTENZ(($H$13+($B$15*(G138-$E$8))),2))*((TAN(E138*PI()/180))/(TAN(($B$7+($B$14*(G138-$E$7)))*PI()/180))-1))))/(2*((TAN(E138*PI()/180))/(TAN(($B$7+($B$14*(G138-$E$7)))*PI()/180))*1/$B$16*POTENZ(($H$13+($B$15*(G138-$E$8))),2)))</f>
        <v>100.99131348847</v>
      </c>
      <c r="J138" s="120" t="n">
        <f aca="false">I138*20.9/100</f>
        <v>21.1071845190902</v>
      </c>
      <c r="K138" s="82" t="n">
        <f aca="false">($B$9-EXP(52.57-6690.9/(273.15+G138)-4.681*LN(273.15+G138)))*I138/100*0.2095</f>
        <v>210.030895683</v>
      </c>
      <c r="L138" s="82" t="n">
        <f aca="false">K138/1.33322</f>
        <v>157.536562370051</v>
      </c>
      <c r="M138" s="119" t="n">
        <f aca="false">(($B$9-EXP(52.57-6690.9/(273.15+G138)-4.681*LN(273.15+G138)))/1013)*I138/100*0.2095*((49-1.335*G138+0.02759*POTENZ(G138,2)-0.0003235*POTENZ(G138,3)+0.000001614*POTENZ(G138,4))-($J$16*(5.516*10^-1-1.759*10^-2*G138+2.253*10^-4*POTENZ(G138,2)-2.654*10^-7*POTENZ(G138,3)+5.363*10^-8*POTENZ(G138,4))))*32/22.414</f>
        <v>7.92447115214811</v>
      </c>
      <c r="N138" s="119" t="n">
        <f aca="false">M138*31.25</f>
        <v>247.639723504628</v>
      </c>
    </row>
    <row collapsed="false" customFormat="false" customHeight="false" hidden="false" ht="12.75" outlineLevel="0" r="139">
      <c r="A139" s="118" t="n">
        <v>40402</v>
      </c>
      <c r="B139" s="0" t="s">
        <v>214</v>
      </c>
      <c r="C139" s="0" t="n">
        <v>19.698</v>
      </c>
      <c r="D139" s="0" t="n">
        <v>100.81</v>
      </c>
      <c r="E139" s="0" t="n">
        <v>28.55</v>
      </c>
      <c r="F139" s="0" t="n">
        <v>2876</v>
      </c>
      <c r="G139" s="0" t="n">
        <v>17.7</v>
      </c>
      <c r="I139" s="119" t="n">
        <f aca="false">(-((TAN(E139*PI()/180))/(TAN(($B$7+($B$14*(G139-$E$7)))*PI()/180))*($H$13+($B$15*(G139-$E$8)))+(TAN(E139*PI()/180))/(TAN(($B$7+($B$14*(G139-$E$7)))*PI()/180))*1/$B$16*($H$13+($B$15*(G139-$E$8)))-$B$13*1/$B$16*($H$13+($B$15*(G139-$E$8)))-($H$13+($B$15*(G139-$E$8)))+$B$13*($H$13+($B$15*(G139-$E$8))))+(WURZEL((POTENZ(((TAN(E139*PI()/180))/(TAN(($B$7+($B$14*(G139-$E$7)))*PI()/180))*($H$13+($B$15*(G139-$E$8)))+(TAN(E139*PI()/180))/(TAN(($B$7+($B$14*(G139-$E$7)))*PI()/180))*1/$B$16*($H$13+($B$15*(G139-$E$8)))-$B$13*1/$B$16*($H$13+($B$15*(G139-$E$8)))-($H$13+($B$15*(G139-$E$8)))+$B$13*($H$13+($B$15*(G139-$E$8)))),2))-4*((TAN(E139*PI()/180))/(TAN(($B$7+($B$14*(G139-$E$7)))*PI()/180))*1/$B$16*POTENZ(($H$13+($B$15*(G139-$E$8))),2))*((TAN(E139*PI()/180))/(TAN(($B$7+($B$14*(G139-$E$7)))*PI()/180))-1))))/(2*((TAN(E139*PI()/180))/(TAN(($B$7+($B$14*(G139-$E$7)))*PI()/180))*1/$B$16*POTENZ(($H$13+($B$15*(G139-$E$8))),2)))</f>
        <v>100.810222837202</v>
      </c>
      <c r="J139" s="120" t="n">
        <f aca="false">I139*20.9/100</f>
        <v>21.0693365729752</v>
      </c>
      <c r="K139" s="82" t="n">
        <f aca="false">($B$9-EXP(52.57-6690.9/(273.15+G139)-4.681*LN(273.15+G139)))*I139/100*0.2095</f>
        <v>209.654282780644</v>
      </c>
      <c r="L139" s="82" t="n">
        <f aca="false">K139/1.33322</f>
        <v>157.254078682171</v>
      </c>
      <c r="M139" s="119" t="n">
        <f aca="false">(($B$9-EXP(52.57-6690.9/(273.15+G139)-4.681*LN(273.15+G139)))/1013)*I139/100*0.2095*((49-1.335*G139+0.02759*POTENZ(G139,2)-0.0003235*POTENZ(G139,3)+0.000001614*POTENZ(G139,4))-($J$16*(5.516*10^-1-1.759*10^-2*G139+2.253*10^-4*POTENZ(G139,2)-2.654*10^-7*POTENZ(G139,3)+5.363*10^-8*POTENZ(G139,4))))*32/22.414</f>
        <v>7.91026153755528</v>
      </c>
      <c r="N139" s="119" t="n">
        <f aca="false">M139*31.25</f>
        <v>247.195673048603</v>
      </c>
    </row>
    <row collapsed="false" customFormat="false" customHeight="false" hidden="false" ht="12.75" outlineLevel="0" r="140">
      <c r="A140" s="118" t="n">
        <v>40402</v>
      </c>
      <c r="B140" s="0" t="s">
        <v>215</v>
      </c>
      <c r="C140" s="0" t="n">
        <v>19.865</v>
      </c>
      <c r="D140" s="0" t="n">
        <v>100.991</v>
      </c>
      <c r="E140" s="0" t="n">
        <v>28.53</v>
      </c>
      <c r="F140" s="0" t="n">
        <v>2877</v>
      </c>
      <c r="G140" s="0" t="n">
        <v>17.7</v>
      </c>
      <c r="I140" s="119" t="n">
        <f aca="false">(-((TAN(E140*PI()/180))/(TAN(($B$7+($B$14*(G140-$E$7)))*PI()/180))*($H$13+($B$15*(G140-$E$8)))+(TAN(E140*PI()/180))/(TAN(($B$7+($B$14*(G140-$E$7)))*PI()/180))*1/$B$16*($H$13+($B$15*(G140-$E$8)))-$B$13*1/$B$16*($H$13+($B$15*(G140-$E$8)))-($H$13+($B$15*(G140-$E$8)))+$B$13*($H$13+($B$15*(G140-$E$8))))+(WURZEL((POTENZ(((TAN(E140*PI()/180))/(TAN(($B$7+($B$14*(G140-$E$7)))*PI()/180))*($H$13+($B$15*(G140-$E$8)))+(TAN(E140*PI()/180))/(TAN(($B$7+($B$14*(G140-$E$7)))*PI()/180))*1/$B$16*($H$13+($B$15*(G140-$E$8)))-$B$13*1/$B$16*($H$13+($B$15*(G140-$E$8)))-($H$13+($B$15*(G140-$E$8)))+$B$13*($H$13+($B$15*(G140-$E$8)))),2))-4*((TAN(E140*PI()/180))/(TAN(($B$7+($B$14*(G140-$E$7)))*PI()/180))*1/$B$16*POTENZ(($H$13+($B$15*(G140-$E$8))),2))*((TAN(E140*PI()/180))/(TAN(($B$7+($B$14*(G140-$E$7)))*PI()/180))-1))))/(2*((TAN(E140*PI()/180))/(TAN(($B$7+($B$14*(G140-$E$7)))*PI()/180))*1/$B$16*POTENZ(($H$13+($B$15*(G140-$E$8))),2)))</f>
        <v>100.99131348847</v>
      </c>
      <c r="J140" s="120" t="n">
        <f aca="false">I140*20.9/100</f>
        <v>21.1071845190902</v>
      </c>
      <c r="K140" s="82" t="n">
        <f aca="false">($B$9-EXP(52.57-6690.9/(273.15+G140)-4.681*LN(273.15+G140)))*I140/100*0.2095</f>
        <v>210.030895683</v>
      </c>
      <c r="L140" s="82" t="n">
        <f aca="false">K140/1.33322</f>
        <v>157.536562370051</v>
      </c>
      <c r="M140" s="119" t="n">
        <f aca="false">(($B$9-EXP(52.57-6690.9/(273.15+G140)-4.681*LN(273.15+G140)))/1013)*I140/100*0.2095*((49-1.335*G140+0.02759*POTENZ(G140,2)-0.0003235*POTENZ(G140,3)+0.000001614*POTENZ(G140,4))-($J$16*(5.516*10^-1-1.759*10^-2*G140+2.253*10^-4*POTENZ(G140,2)-2.654*10^-7*POTENZ(G140,3)+5.363*10^-8*POTENZ(G140,4))))*32/22.414</f>
        <v>7.92447115214811</v>
      </c>
      <c r="N140" s="119" t="n">
        <f aca="false">M140*31.25</f>
        <v>247.639723504628</v>
      </c>
    </row>
    <row collapsed="false" customFormat="false" customHeight="false" hidden="false" ht="12.75" outlineLevel="0" r="141">
      <c r="A141" s="118" t="n">
        <v>40402</v>
      </c>
      <c r="B141" s="0" t="s">
        <v>216</v>
      </c>
      <c r="C141" s="0" t="n">
        <v>20.032</v>
      </c>
      <c r="D141" s="0" t="n">
        <v>101.446</v>
      </c>
      <c r="E141" s="0" t="n">
        <v>28.48</v>
      </c>
      <c r="F141" s="0" t="n">
        <v>2874</v>
      </c>
      <c r="G141" s="0" t="n">
        <v>17.7</v>
      </c>
      <c r="I141" s="119" t="n">
        <f aca="false">(-((TAN(E141*PI()/180))/(TAN(($B$7+($B$14*(G141-$E$7)))*PI()/180))*($H$13+($B$15*(G141-$E$8)))+(TAN(E141*PI()/180))/(TAN(($B$7+($B$14*(G141-$E$7)))*PI()/180))*1/$B$16*($H$13+($B$15*(G141-$E$8)))-$B$13*1/$B$16*($H$13+($B$15*(G141-$E$8)))-($H$13+($B$15*(G141-$E$8)))+$B$13*($H$13+($B$15*(G141-$E$8))))+(WURZEL((POTENZ(((TAN(E141*PI()/180))/(TAN(($B$7+($B$14*(G141-$E$7)))*PI()/180))*($H$13+($B$15*(G141-$E$8)))+(TAN(E141*PI()/180))/(TAN(($B$7+($B$14*(G141-$E$7)))*PI()/180))*1/$B$16*($H$13+($B$15*(G141-$E$8)))-$B$13*1/$B$16*($H$13+($B$15*(G141-$E$8)))-($H$13+($B$15*(G141-$E$8)))+$B$13*($H$13+($B$15*(G141-$E$8)))),2))-4*((TAN(E141*PI()/180))/(TAN(($B$7+($B$14*(G141-$E$7)))*PI()/180))*1/$B$16*POTENZ(($H$13+($B$15*(G141-$E$8))),2))*((TAN(E141*PI()/180))/(TAN(($B$7+($B$14*(G141-$E$7)))*PI()/180))-1))))/(2*((TAN(E141*PI()/180))/(TAN(($B$7+($B$14*(G141-$E$7)))*PI()/180))*1/$B$16*POTENZ(($H$13+($B$15*(G141-$E$8))),2)))</f>
        <v>101.44570867519</v>
      </c>
      <c r="J141" s="120" t="n">
        <f aca="false">I141*20.9/100</f>
        <v>21.2021531131147</v>
      </c>
      <c r="K141" s="82" t="n">
        <f aca="false">($B$9-EXP(52.57-6690.9/(273.15+G141)-4.681*LN(273.15+G141)))*I141/100*0.2095</f>
        <v>210.975898027898</v>
      </c>
      <c r="L141" s="82" t="n">
        <f aca="false">K141/1.33322</f>
        <v>158.245374377745</v>
      </c>
      <c r="M141" s="119" t="n">
        <f aca="false">(($B$9-EXP(52.57-6690.9/(273.15+G141)-4.681*LN(273.15+G141)))/1013)*I141/100*0.2095*((49-1.335*G141+0.02759*POTENZ(G141,2)-0.0003235*POTENZ(G141,3)+0.000001614*POTENZ(G141,4))-($J$16*(5.516*10^-1-1.759*10^-2*G141+2.253*10^-4*POTENZ(G141,2)-2.654*10^-7*POTENZ(G141,3)+5.363*10^-8*POTENZ(G141,4))))*32/22.414</f>
        <v>7.96012611517869</v>
      </c>
      <c r="N141" s="119" t="n">
        <f aca="false">M141*31.25</f>
        <v>248.753941099334</v>
      </c>
    </row>
    <row collapsed="false" customFormat="false" customHeight="false" hidden="false" ht="12.75" outlineLevel="0" r="142">
      <c r="A142" s="118" t="n">
        <v>40402</v>
      </c>
      <c r="B142" s="0" t="s">
        <v>217</v>
      </c>
      <c r="C142" s="0" t="n">
        <v>20.199</v>
      </c>
      <c r="D142" s="0" t="n">
        <v>101.811</v>
      </c>
      <c r="E142" s="0" t="n">
        <v>28.44</v>
      </c>
      <c r="F142" s="0" t="n">
        <v>2872</v>
      </c>
      <c r="G142" s="0" t="n">
        <v>17.7</v>
      </c>
      <c r="I142" s="119" t="n">
        <f aca="false">(-((TAN(E142*PI()/180))/(TAN(($B$7+($B$14*(G142-$E$7)))*PI()/180))*($H$13+($B$15*(G142-$E$8)))+(TAN(E142*PI()/180))/(TAN(($B$7+($B$14*(G142-$E$7)))*PI()/180))*1/$B$16*($H$13+($B$15*(G142-$E$8)))-$B$13*1/$B$16*($H$13+($B$15*(G142-$E$8)))-($H$13+($B$15*(G142-$E$8)))+$B$13*($H$13+($B$15*(G142-$E$8))))+(WURZEL((POTENZ(((TAN(E142*PI()/180))/(TAN(($B$7+($B$14*(G142-$E$7)))*PI()/180))*($H$13+($B$15*(G142-$E$8)))+(TAN(E142*PI()/180))/(TAN(($B$7+($B$14*(G142-$E$7)))*PI()/180))*1/$B$16*($H$13+($B$15*(G142-$E$8)))-$B$13*1/$B$16*($H$13+($B$15*(G142-$E$8)))-($H$13+($B$15*(G142-$E$8)))+$B$13*($H$13+($B$15*(G142-$E$8)))),2))-4*((TAN(E142*PI()/180))/(TAN(($B$7+($B$14*(G142-$E$7)))*PI()/180))*1/$B$16*POTENZ(($H$13+($B$15*(G142-$E$8))),2))*((TAN(E142*PI()/180))/(TAN(($B$7+($B$14*(G142-$E$7)))*PI()/180))-1))))/(2*((TAN(E142*PI()/180))/(TAN(($B$7+($B$14*(G142-$E$7)))*PI()/180))*1/$B$16*POTENZ(($H$13+($B$15*(G142-$E$8))),2)))</f>
        <v>101.810949760289</v>
      </c>
      <c r="J142" s="120" t="n">
        <f aca="false">I142*20.9/100</f>
        <v>21.2784884999004</v>
      </c>
      <c r="K142" s="82" t="n">
        <f aca="false">($B$9-EXP(52.57-6690.9/(273.15+G142)-4.681*LN(273.15+G142)))*I142/100*0.2095</f>
        <v>211.735487240016</v>
      </c>
      <c r="L142" s="82" t="n">
        <f aca="false">K142/1.33322</f>
        <v>158.815114714763</v>
      </c>
      <c r="M142" s="119" t="n">
        <f aca="false">(($B$9-EXP(52.57-6690.9/(273.15+G142)-4.681*LN(273.15+G142)))/1013)*I142/100*0.2095*((49-1.335*G142+0.02759*POTENZ(G142,2)-0.0003235*POTENZ(G142,3)+0.000001614*POTENZ(G142,4))-($J$16*(5.516*10^-1-1.759*10^-2*G142+2.253*10^-4*POTENZ(G142,2)-2.654*10^-7*POTENZ(G142,3)+5.363*10^-8*POTENZ(G142,4))))*32/22.414</f>
        <v>7.9887854358912</v>
      </c>
      <c r="N142" s="119" t="n">
        <f aca="false">M142*31.25</f>
        <v>249.6495448716</v>
      </c>
    </row>
    <row collapsed="false" customFormat="false" customHeight="false" hidden="false" ht="12.75" outlineLevel="0" r="143">
      <c r="A143" s="118" t="n">
        <v>40402</v>
      </c>
      <c r="B143" s="0" t="s">
        <v>218</v>
      </c>
      <c r="C143" s="0" t="n">
        <v>20.366</v>
      </c>
      <c r="D143" s="0" t="n">
        <v>101.173</v>
      </c>
      <c r="E143" s="0" t="n">
        <v>28.51</v>
      </c>
      <c r="F143" s="0" t="n">
        <v>2868</v>
      </c>
      <c r="G143" s="0" t="n">
        <v>17.7</v>
      </c>
      <c r="I143" s="119" t="n">
        <f aca="false">(-((TAN(E143*PI()/180))/(TAN(($B$7+($B$14*(G143-$E$7)))*PI()/180))*($H$13+($B$15*(G143-$E$8)))+(TAN(E143*PI()/180))/(TAN(($B$7+($B$14*(G143-$E$7)))*PI()/180))*1/$B$16*($H$13+($B$15*(G143-$E$8)))-$B$13*1/$B$16*($H$13+($B$15*(G143-$E$8)))-($H$13+($B$15*(G143-$E$8)))+$B$13*($H$13+($B$15*(G143-$E$8))))+(WURZEL((POTENZ(((TAN(E143*PI()/180))/(TAN(($B$7+($B$14*(G143-$E$7)))*PI()/180))*($H$13+($B$15*(G143-$E$8)))+(TAN(E143*PI()/180))/(TAN(($B$7+($B$14*(G143-$E$7)))*PI()/180))*1/$B$16*($H$13+($B$15*(G143-$E$8)))-$B$13*1/$B$16*($H$13+($B$15*(G143-$E$8)))-($H$13+($B$15*(G143-$E$8)))+$B$13*($H$13+($B$15*(G143-$E$8)))),2))-4*((TAN(E143*PI()/180))/(TAN(($B$7+($B$14*(G143-$E$7)))*PI()/180))*1/$B$16*POTENZ(($H$13+($B$15*(G143-$E$8))),2))*((TAN(E143*PI()/180))/(TAN(($B$7+($B$14*(G143-$E$7)))*PI()/180))-1))))/(2*((TAN(E143*PI()/180))/(TAN(($B$7+($B$14*(G143-$E$7)))*PI()/180))*1/$B$16*POTENZ(($H$13+($B$15*(G143-$E$8))),2)))</f>
        <v>101.172784998482</v>
      </c>
      <c r="J143" s="120" t="n">
        <f aca="false">I143*20.9/100</f>
        <v>21.1451120646828</v>
      </c>
      <c r="K143" s="82" t="n">
        <f aca="false">($B$9-EXP(52.57-6690.9/(273.15+G143)-4.681*LN(273.15+G143)))*I143/100*0.2095</f>
        <v>210.4083006545</v>
      </c>
      <c r="L143" s="82" t="n">
        <f aca="false">K143/1.33322</f>
        <v>157.819640160289</v>
      </c>
      <c r="M143" s="119" t="n">
        <f aca="false">(($B$9-EXP(52.57-6690.9/(273.15+G143)-4.681*LN(273.15+G143)))/1013)*I143/100*0.2095*((49-1.335*G143+0.02759*POTENZ(G143,2)-0.0003235*POTENZ(G143,3)+0.000001614*POTENZ(G143,4))-($J$16*(5.516*10^-1-1.759*10^-2*G143+2.253*10^-4*POTENZ(G143,2)-2.654*10^-7*POTENZ(G143,3)+5.363*10^-8*POTENZ(G143,4))))*32/22.414</f>
        <v>7.93871065153035</v>
      </c>
      <c r="N143" s="119" t="n">
        <f aca="false">M143*31.25</f>
        <v>248.084707860323</v>
      </c>
    </row>
    <row collapsed="false" customFormat="false" customHeight="false" hidden="false" ht="12.75" outlineLevel="0" r="144">
      <c r="A144" s="118" t="n">
        <v>40402</v>
      </c>
      <c r="B144" s="0" t="s">
        <v>219</v>
      </c>
      <c r="C144" s="0" t="n">
        <v>20.533</v>
      </c>
      <c r="D144" s="0" t="n">
        <v>100.991</v>
      </c>
      <c r="E144" s="0" t="n">
        <v>28.53</v>
      </c>
      <c r="F144" s="0" t="n">
        <v>2873</v>
      </c>
      <c r="G144" s="0" t="n">
        <v>17.7</v>
      </c>
      <c r="I144" s="119" t="n">
        <f aca="false">(-((TAN(E144*PI()/180))/(TAN(($B$7+($B$14*(G144-$E$7)))*PI()/180))*($H$13+($B$15*(G144-$E$8)))+(TAN(E144*PI()/180))/(TAN(($B$7+($B$14*(G144-$E$7)))*PI()/180))*1/$B$16*($H$13+($B$15*(G144-$E$8)))-$B$13*1/$B$16*($H$13+($B$15*(G144-$E$8)))-($H$13+($B$15*(G144-$E$8)))+$B$13*($H$13+($B$15*(G144-$E$8))))+(WURZEL((POTENZ(((TAN(E144*PI()/180))/(TAN(($B$7+($B$14*(G144-$E$7)))*PI()/180))*($H$13+($B$15*(G144-$E$8)))+(TAN(E144*PI()/180))/(TAN(($B$7+($B$14*(G144-$E$7)))*PI()/180))*1/$B$16*($H$13+($B$15*(G144-$E$8)))-$B$13*1/$B$16*($H$13+($B$15*(G144-$E$8)))-($H$13+($B$15*(G144-$E$8)))+$B$13*($H$13+($B$15*(G144-$E$8)))),2))-4*((TAN(E144*PI()/180))/(TAN(($B$7+($B$14*(G144-$E$7)))*PI()/180))*1/$B$16*POTENZ(($H$13+($B$15*(G144-$E$8))),2))*((TAN(E144*PI()/180))/(TAN(($B$7+($B$14*(G144-$E$7)))*PI()/180))-1))))/(2*((TAN(E144*PI()/180))/(TAN(($B$7+($B$14*(G144-$E$7)))*PI()/180))*1/$B$16*POTENZ(($H$13+($B$15*(G144-$E$8))),2)))</f>
        <v>100.99131348847</v>
      </c>
      <c r="J144" s="120" t="n">
        <f aca="false">I144*20.9/100</f>
        <v>21.1071845190902</v>
      </c>
      <c r="K144" s="82" t="n">
        <f aca="false">($B$9-EXP(52.57-6690.9/(273.15+G144)-4.681*LN(273.15+G144)))*I144/100*0.2095</f>
        <v>210.030895683</v>
      </c>
      <c r="L144" s="82" t="n">
        <f aca="false">K144/1.33322</f>
        <v>157.536562370051</v>
      </c>
      <c r="M144" s="119" t="n">
        <f aca="false">(($B$9-EXP(52.57-6690.9/(273.15+G144)-4.681*LN(273.15+G144)))/1013)*I144/100*0.2095*((49-1.335*G144+0.02759*POTENZ(G144,2)-0.0003235*POTENZ(G144,3)+0.000001614*POTENZ(G144,4))-($J$16*(5.516*10^-1-1.759*10^-2*G144+2.253*10^-4*POTENZ(G144,2)-2.654*10^-7*POTENZ(G144,3)+5.363*10^-8*POTENZ(G144,4))))*32/22.414</f>
        <v>7.92447115214811</v>
      </c>
      <c r="N144" s="119" t="n">
        <f aca="false">M144*31.25</f>
        <v>247.639723504628</v>
      </c>
    </row>
    <row collapsed="false" customFormat="false" customHeight="false" hidden="false" ht="12.75" outlineLevel="0" r="145">
      <c r="A145" s="118" t="n">
        <v>40402</v>
      </c>
      <c r="B145" s="0" t="s">
        <v>220</v>
      </c>
      <c r="C145" s="0" t="n">
        <v>20.7</v>
      </c>
      <c r="D145" s="0" t="n">
        <v>101.082</v>
      </c>
      <c r="E145" s="0" t="n">
        <v>28.52</v>
      </c>
      <c r="F145" s="0" t="n">
        <v>2870</v>
      </c>
      <c r="G145" s="0" t="n">
        <v>17.7</v>
      </c>
      <c r="I145" s="119" t="n">
        <f aca="false">(-((TAN(E145*PI()/180))/(TAN(($B$7+($B$14*(G145-$E$7)))*PI()/180))*($H$13+($B$15*(G145-$E$8)))+(TAN(E145*PI()/180))/(TAN(($B$7+($B$14*(G145-$E$7)))*PI()/180))*1/$B$16*($H$13+($B$15*(G145-$E$8)))-$B$13*1/$B$16*($H$13+($B$15*(G145-$E$8)))-($H$13+($B$15*(G145-$E$8)))+$B$13*($H$13+($B$15*(G145-$E$8))))+(WURZEL((POTENZ(((TAN(E145*PI()/180))/(TAN(($B$7+($B$14*(G145-$E$7)))*PI()/180))*($H$13+($B$15*(G145-$E$8)))+(TAN(E145*PI()/180))/(TAN(($B$7+($B$14*(G145-$E$7)))*PI()/180))*1/$B$16*($H$13+($B$15*(G145-$E$8)))-$B$13*1/$B$16*($H$13+($B$15*(G145-$E$8)))-($H$13+($B$15*(G145-$E$8)))+$B$13*($H$13+($B$15*(G145-$E$8)))),2))-4*((TAN(E145*PI()/180))/(TAN(($B$7+($B$14*(G145-$E$7)))*PI()/180))*1/$B$16*POTENZ(($H$13+($B$15*(G145-$E$8))),2))*((TAN(E145*PI()/180))/(TAN(($B$7+($B$14*(G145-$E$7)))*PI()/180))-1))))/(2*((TAN(E145*PI()/180))/(TAN(($B$7+($B$14*(G145-$E$7)))*PI()/180))*1/$B$16*POTENZ(($H$13+($B$15*(G145-$E$8))),2)))</f>
        <v>101.082001570478</v>
      </c>
      <c r="J145" s="120" t="n">
        <f aca="false">I145*20.9/100</f>
        <v>21.1261383282299</v>
      </c>
      <c r="K145" s="82" t="n">
        <f aca="false">($B$9-EXP(52.57-6690.9/(273.15+G145)-4.681*LN(273.15+G145)))*I145/100*0.2095</f>
        <v>210.219499023565</v>
      </c>
      <c r="L145" s="82" t="n">
        <f aca="false">K145/1.33322</f>
        <v>157.67802689996</v>
      </c>
      <c r="M145" s="119" t="n">
        <f aca="false">(($B$9-EXP(52.57-6690.9/(273.15+G145)-4.681*LN(273.15+G145)))/1013)*I145/100*0.2095*((49-1.335*G145+0.02759*POTENZ(G145,2)-0.0003235*POTENZ(G145,3)+0.000001614*POTENZ(G145,4))-($J$16*(5.516*10^-1-1.759*10^-2*G145+2.253*10^-4*POTENZ(G145,2)-2.654*10^-7*POTENZ(G145,3)+5.363*10^-8*POTENZ(G145,4))))*32/22.414</f>
        <v>7.93158716108882</v>
      </c>
      <c r="N145" s="119" t="n">
        <f aca="false">M145*31.25</f>
        <v>247.862098784026</v>
      </c>
    </row>
    <row collapsed="false" customFormat="false" customHeight="false" hidden="false" ht="12.75" outlineLevel="0" r="146">
      <c r="A146" s="118" t="n">
        <v>40402</v>
      </c>
      <c r="B146" s="0" t="s">
        <v>221</v>
      </c>
      <c r="C146" s="0" t="n">
        <v>20.866</v>
      </c>
      <c r="D146" s="0" t="n">
        <v>101.719</v>
      </c>
      <c r="E146" s="0" t="n">
        <v>28.45</v>
      </c>
      <c r="F146" s="0" t="n">
        <v>2865</v>
      </c>
      <c r="G146" s="0" t="n">
        <v>17.7</v>
      </c>
      <c r="I146" s="119" t="n">
        <f aca="false">(-((TAN(E146*PI()/180))/(TAN(($B$7+($B$14*(G146-$E$7)))*PI()/180))*($H$13+($B$15*(G146-$E$8)))+(TAN(E146*PI()/180))/(TAN(($B$7+($B$14*(G146-$E$7)))*PI()/180))*1/$B$16*($H$13+($B$15*(G146-$E$8)))-$B$13*1/$B$16*($H$13+($B$15*(G146-$E$8)))-($H$13+($B$15*(G146-$E$8)))+$B$13*($H$13+($B$15*(G146-$E$8))))+(WURZEL((POTENZ(((TAN(E146*PI()/180))/(TAN(($B$7+($B$14*(G146-$E$7)))*PI()/180))*($H$13+($B$15*(G146-$E$8)))+(TAN(E146*PI()/180))/(TAN(($B$7+($B$14*(G146-$E$7)))*PI()/180))*1/$B$16*($H$13+($B$15*(G146-$E$8)))-$B$13*1/$B$16*($H$13+($B$15*(G146-$E$8)))-($H$13+($B$15*(G146-$E$8)))+$B$13*($H$13+($B$15*(G146-$E$8)))),2))-4*((TAN(E146*PI()/180))/(TAN(($B$7+($B$14*(G146-$E$7)))*PI()/180))*1/$B$16*POTENZ(($H$13+($B$15*(G146-$E$8))),2))*((TAN(E146*PI()/180))/(TAN(($B$7+($B$14*(G146-$E$7)))*PI()/180))-1))))/(2*((TAN(E146*PI()/180))/(TAN(($B$7+($B$14*(G146-$E$7)))*PI()/180))*1/$B$16*POTENZ(($H$13+($B$15*(G146-$E$8))),2)))</f>
        <v>101.719495214772</v>
      </c>
      <c r="J146" s="120" t="n">
        <f aca="false">I146*20.9/100</f>
        <v>21.2593744998874</v>
      </c>
      <c r="K146" s="82" t="n">
        <f aca="false">($B$9-EXP(52.57-6690.9/(273.15+G146)-4.681*LN(273.15+G146)))*I146/100*0.2095</f>
        <v>211.545289890901</v>
      </c>
      <c r="L146" s="82" t="n">
        <f aca="false">K146/1.33322</f>
        <v>158.672454576815</v>
      </c>
      <c r="M146" s="119" t="n">
        <f aca="false">(($B$9-EXP(52.57-6690.9/(273.15+G146)-4.681*LN(273.15+G146)))/1013)*I146/100*0.2095*((49-1.335*G146+0.02759*POTENZ(G146,2)-0.0003235*POTENZ(G146,3)+0.000001614*POTENZ(G146,4))-($J$16*(5.516*10^-1-1.759*10^-2*G146+2.253*10^-4*POTENZ(G146,2)-2.654*10^-7*POTENZ(G146,3)+5.363*10^-8*POTENZ(G146,4))))*32/22.414</f>
        <v>7.98160928496647</v>
      </c>
      <c r="N146" s="119" t="n">
        <f aca="false">M146*31.25</f>
        <v>249.425290155202</v>
      </c>
    </row>
    <row collapsed="false" customFormat="false" customHeight="false" hidden="false" ht="12.75" outlineLevel="0" r="147">
      <c r="A147" s="118" t="n">
        <v>40402</v>
      </c>
      <c r="B147" s="0" t="s">
        <v>222</v>
      </c>
      <c r="C147" s="0" t="n">
        <v>21.033</v>
      </c>
      <c r="D147" s="0" t="n">
        <v>100.81</v>
      </c>
      <c r="E147" s="0" t="n">
        <v>28.55</v>
      </c>
      <c r="F147" s="0" t="n">
        <v>2871</v>
      </c>
      <c r="G147" s="0" t="n">
        <v>17.7</v>
      </c>
      <c r="I147" s="119" t="n">
        <f aca="false">(-((TAN(E147*PI()/180))/(TAN(($B$7+($B$14*(G147-$E$7)))*PI()/180))*($H$13+($B$15*(G147-$E$8)))+(TAN(E147*PI()/180))/(TAN(($B$7+($B$14*(G147-$E$7)))*PI()/180))*1/$B$16*($H$13+($B$15*(G147-$E$8)))-$B$13*1/$B$16*($H$13+($B$15*(G147-$E$8)))-($H$13+($B$15*(G147-$E$8)))+$B$13*($H$13+($B$15*(G147-$E$8))))+(WURZEL((POTENZ(((TAN(E147*PI()/180))/(TAN(($B$7+($B$14*(G147-$E$7)))*PI()/180))*($H$13+($B$15*(G147-$E$8)))+(TAN(E147*PI()/180))/(TAN(($B$7+($B$14*(G147-$E$7)))*PI()/180))*1/$B$16*($H$13+($B$15*(G147-$E$8)))-$B$13*1/$B$16*($H$13+($B$15*(G147-$E$8)))-($H$13+($B$15*(G147-$E$8)))+$B$13*($H$13+($B$15*(G147-$E$8)))),2))-4*((TAN(E147*PI()/180))/(TAN(($B$7+($B$14*(G147-$E$7)))*PI()/180))*1/$B$16*POTENZ(($H$13+($B$15*(G147-$E$8))),2))*((TAN(E147*PI()/180))/(TAN(($B$7+($B$14*(G147-$E$7)))*PI()/180))-1))))/(2*((TAN(E147*PI()/180))/(TAN(($B$7+($B$14*(G147-$E$7)))*PI()/180))*1/$B$16*POTENZ(($H$13+($B$15*(G147-$E$8))),2)))</f>
        <v>100.810222837202</v>
      </c>
      <c r="J147" s="120" t="n">
        <f aca="false">I147*20.9/100</f>
        <v>21.0693365729752</v>
      </c>
      <c r="K147" s="82" t="n">
        <f aca="false">($B$9-EXP(52.57-6690.9/(273.15+G147)-4.681*LN(273.15+G147)))*I147/100*0.2095</f>
        <v>209.654282780644</v>
      </c>
      <c r="L147" s="82" t="n">
        <f aca="false">K147/1.33322</f>
        <v>157.254078682171</v>
      </c>
      <c r="M147" s="119" t="n">
        <f aca="false">(($B$9-EXP(52.57-6690.9/(273.15+G147)-4.681*LN(273.15+G147)))/1013)*I147/100*0.2095*((49-1.335*G147+0.02759*POTENZ(G147,2)-0.0003235*POTENZ(G147,3)+0.000001614*POTENZ(G147,4))-($J$16*(5.516*10^-1-1.759*10^-2*G147+2.253*10^-4*POTENZ(G147,2)-2.654*10^-7*POTENZ(G147,3)+5.363*10^-8*POTENZ(G147,4))))*32/22.414</f>
        <v>7.91026153755528</v>
      </c>
      <c r="N147" s="119" t="n">
        <f aca="false">M147*31.25</f>
        <v>247.195673048603</v>
      </c>
    </row>
    <row collapsed="false" customFormat="false" customHeight="false" hidden="false" ht="12.75" outlineLevel="0" r="148">
      <c r="A148" s="118" t="n">
        <v>40402</v>
      </c>
      <c r="B148" s="0" t="s">
        <v>223</v>
      </c>
      <c r="C148" s="0" t="n">
        <v>21.2</v>
      </c>
      <c r="D148" s="0" t="n">
        <v>101.994</v>
      </c>
      <c r="E148" s="0" t="n">
        <v>28.42</v>
      </c>
      <c r="F148" s="0" t="n">
        <v>2868</v>
      </c>
      <c r="G148" s="0" t="n">
        <v>17.7</v>
      </c>
      <c r="I148" s="119" t="n">
        <f aca="false">(-((TAN(E148*PI()/180))/(TAN(($B$7+($B$14*(G148-$E$7)))*PI()/180))*($H$13+($B$15*(G148-$E$8)))+(TAN(E148*PI()/180))/(TAN(($B$7+($B$14*(G148-$E$7)))*PI()/180))*1/$B$16*($H$13+($B$15*(G148-$E$8)))-$B$13*1/$B$16*($H$13+($B$15*(G148-$E$8)))-($H$13+($B$15*(G148-$E$8)))+$B$13*($H$13+($B$15*(G148-$E$8))))+(WURZEL((POTENZ(((TAN(E148*PI()/180))/(TAN(($B$7+($B$14*(G148-$E$7)))*PI()/180))*($H$13+($B$15*(G148-$E$8)))+(TAN(E148*PI()/180))/(TAN(($B$7+($B$14*(G148-$E$7)))*PI()/180))*1/$B$16*($H$13+($B$15*(G148-$E$8)))-$B$13*1/$B$16*($H$13+($B$15*(G148-$E$8)))-($H$13+($B$15*(G148-$E$8)))+$B$13*($H$13+($B$15*(G148-$E$8)))),2))-4*((TAN(E148*PI()/180))/(TAN(($B$7+($B$14*(G148-$E$7)))*PI()/180))*1/$B$16*POTENZ(($H$13+($B$15*(G148-$E$8))),2))*((TAN(E148*PI()/180))/(TAN(($B$7+($B$14*(G148-$E$7)))*PI()/180))-1))))/(2*((TAN(E148*PI()/180))/(TAN(($B$7+($B$14*(G148-$E$7)))*PI()/180))*1/$B$16*POTENZ(($H$13+($B$15*(G148-$E$8))),2)))</f>
        <v>101.994148197651</v>
      </c>
      <c r="J148" s="120" t="n">
        <f aca="false">I148*20.9/100</f>
        <v>21.3167769733091</v>
      </c>
      <c r="K148" s="82" t="n">
        <f aca="false">($B$9-EXP(52.57-6690.9/(273.15+G148)-4.681*LN(273.15+G148)))*I148/100*0.2095</f>
        <v>212.116483689689</v>
      </c>
      <c r="L148" s="82" t="n">
        <f aca="false">K148/1.33322</f>
        <v>159.100886342606</v>
      </c>
      <c r="M148" s="119" t="n">
        <f aca="false">(($B$9-EXP(52.57-6690.9/(273.15+G148)-4.681*LN(273.15+G148)))/1013)*I148/100*0.2095*((49-1.335*G148+0.02759*POTENZ(G148,2)-0.0003235*POTENZ(G148,3)+0.000001614*POTENZ(G148,4))-($J$16*(5.516*10^-1-1.759*10^-2*G148+2.253*10^-4*POTENZ(G148,2)-2.654*10^-7*POTENZ(G148,3)+5.363*10^-8*POTENZ(G148,4))))*32/22.414</f>
        <v>8.00316044183823</v>
      </c>
      <c r="N148" s="119" t="n">
        <f aca="false">M148*31.25</f>
        <v>250.098763807445</v>
      </c>
    </row>
    <row collapsed="false" customFormat="false" customHeight="false" hidden="false" ht="12.75" outlineLevel="0" r="149">
      <c r="A149" s="118" t="n">
        <v>40402</v>
      </c>
      <c r="B149" s="0" t="s">
        <v>224</v>
      </c>
      <c r="C149" s="0" t="n">
        <v>21.367</v>
      </c>
      <c r="D149" s="0" t="n">
        <v>101.994</v>
      </c>
      <c r="E149" s="0" t="n">
        <v>28.42</v>
      </c>
      <c r="F149" s="0" t="n">
        <v>2871</v>
      </c>
      <c r="G149" s="0" t="n">
        <v>17.7</v>
      </c>
      <c r="I149" s="119" t="n">
        <f aca="false">(-((TAN(E149*PI()/180))/(TAN(($B$7+($B$14*(G149-$E$7)))*PI()/180))*($H$13+($B$15*(G149-$E$8)))+(TAN(E149*PI()/180))/(TAN(($B$7+($B$14*(G149-$E$7)))*PI()/180))*1/$B$16*($H$13+($B$15*(G149-$E$8)))-$B$13*1/$B$16*($H$13+($B$15*(G149-$E$8)))-($H$13+($B$15*(G149-$E$8)))+$B$13*($H$13+($B$15*(G149-$E$8))))+(WURZEL((POTENZ(((TAN(E149*PI()/180))/(TAN(($B$7+($B$14*(G149-$E$7)))*PI()/180))*($H$13+($B$15*(G149-$E$8)))+(TAN(E149*PI()/180))/(TAN(($B$7+($B$14*(G149-$E$7)))*PI()/180))*1/$B$16*($H$13+($B$15*(G149-$E$8)))-$B$13*1/$B$16*($H$13+($B$15*(G149-$E$8)))-($H$13+($B$15*(G149-$E$8)))+$B$13*($H$13+($B$15*(G149-$E$8)))),2))-4*((TAN(E149*PI()/180))/(TAN(($B$7+($B$14*(G149-$E$7)))*PI()/180))*1/$B$16*POTENZ(($H$13+($B$15*(G149-$E$8))),2))*((TAN(E149*PI()/180))/(TAN(($B$7+($B$14*(G149-$E$7)))*PI()/180))-1))))/(2*((TAN(E149*PI()/180))/(TAN(($B$7+($B$14*(G149-$E$7)))*PI()/180))*1/$B$16*POTENZ(($H$13+($B$15*(G149-$E$8))),2)))</f>
        <v>101.994148197651</v>
      </c>
      <c r="J149" s="120" t="n">
        <f aca="false">I149*20.9/100</f>
        <v>21.3167769733091</v>
      </c>
      <c r="K149" s="82" t="n">
        <f aca="false">($B$9-EXP(52.57-6690.9/(273.15+G149)-4.681*LN(273.15+G149)))*I149/100*0.2095</f>
        <v>212.116483689689</v>
      </c>
      <c r="L149" s="82" t="n">
        <f aca="false">K149/1.33322</f>
        <v>159.100886342606</v>
      </c>
      <c r="M149" s="119" t="n">
        <f aca="false">(($B$9-EXP(52.57-6690.9/(273.15+G149)-4.681*LN(273.15+G149)))/1013)*I149/100*0.2095*((49-1.335*G149+0.02759*POTENZ(G149,2)-0.0003235*POTENZ(G149,3)+0.000001614*POTENZ(G149,4))-($J$16*(5.516*10^-1-1.759*10^-2*G149+2.253*10^-4*POTENZ(G149,2)-2.654*10^-7*POTENZ(G149,3)+5.363*10^-8*POTENZ(G149,4))))*32/22.414</f>
        <v>8.00316044183823</v>
      </c>
      <c r="N149" s="119" t="n">
        <f aca="false">M149*31.25</f>
        <v>250.098763807445</v>
      </c>
    </row>
    <row collapsed="false" customFormat="false" customHeight="false" hidden="false" ht="12.75" outlineLevel="0" r="150">
      <c r="A150" s="118" t="n">
        <v>40402</v>
      </c>
      <c r="B150" s="0" t="s">
        <v>225</v>
      </c>
      <c r="C150" s="0" t="n">
        <v>21.534</v>
      </c>
      <c r="D150" s="0" t="n">
        <v>101.719</v>
      </c>
      <c r="E150" s="0" t="n">
        <v>28.45</v>
      </c>
      <c r="F150" s="0" t="n">
        <v>2862</v>
      </c>
      <c r="G150" s="0" t="n">
        <v>17.7</v>
      </c>
      <c r="I150" s="119" t="n">
        <f aca="false">(-((TAN(E150*PI()/180))/(TAN(($B$7+($B$14*(G150-$E$7)))*PI()/180))*($H$13+($B$15*(G150-$E$8)))+(TAN(E150*PI()/180))/(TAN(($B$7+($B$14*(G150-$E$7)))*PI()/180))*1/$B$16*($H$13+($B$15*(G150-$E$8)))-$B$13*1/$B$16*($H$13+($B$15*(G150-$E$8)))-($H$13+($B$15*(G150-$E$8)))+$B$13*($H$13+($B$15*(G150-$E$8))))+(WURZEL((POTENZ(((TAN(E150*PI()/180))/(TAN(($B$7+($B$14*(G150-$E$7)))*PI()/180))*($H$13+($B$15*(G150-$E$8)))+(TAN(E150*PI()/180))/(TAN(($B$7+($B$14*(G150-$E$7)))*PI()/180))*1/$B$16*($H$13+($B$15*(G150-$E$8)))-$B$13*1/$B$16*($H$13+($B$15*(G150-$E$8)))-($H$13+($B$15*(G150-$E$8)))+$B$13*($H$13+($B$15*(G150-$E$8)))),2))-4*((TAN(E150*PI()/180))/(TAN(($B$7+($B$14*(G150-$E$7)))*PI()/180))*1/$B$16*POTENZ(($H$13+($B$15*(G150-$E$8))),2))*((TAN(E150*PI()/180))/(TAN(($B$7+($B$14*(G150-$E$7)))*PI()/180))-1))))/(2*((TAN(E150*PI()/180))/(TAN(($B$7+($B$14*(G150-$E$7)))*PI()/180))*1/$B$16*POTENZ(($H$13+($B$15*(G150-$E$8))),2)))</f>
        <v>101.719495214772</v>
      </c>
      <c r="J150" s="120" t="n">
        <f aca="false">I150*20.9/100</f>
        <v>21.2593744998874</v>
      </c>
      <c r="K150" s="82" t="n">
        <f aca="false">($B$9-EXP(52.57-6690.9/(273.15+G150)-4.681*LN(273.15+G150)))*I150/100*0.2095</f>
        <v>211.545289890901</v>
      </c>
      <c r="L150" s="82" t="n">
        <f aca="false">K150/1.33322</f>
        <v>158.672454576815</v>
      </c>
      <c r="M150" s="119" t="n">
        <f aca="false">(($B$9-EXP(52.57-6690.9/(273.15+G150)-4.681*LN(273.15+G150)))/1013)*I150/100*0.2095*((49-1.335*G150+0.02759*POTENZ(G150,2)-0.0003235*POTENZ(G150,3)+0.000001614*POTENZ(G150,4))-($J$16*(5.516*10^-1-1.759*10^-2*G150+2.253*10^-4*POTENZ(G150,2)-2.654*10^-7*POTENZ(G150,3)+5.363*10^-8*POTENZ(G150,4))))*32/22.414</f>
        <v>7.98160928496647</v>
      </c>
      <c r="N150" s="119" t="n">
        <f aca="false">M150*31.25</f>
        <v>249.425290155202</v>
      </c>
    </row>
    <row collapsed="false" customFormat="false" customHeight="false" hidden="false" ht="12.75" outlineLevel="0" r="151">
      <c r="A151" s="118" t="n">
        <v>40402</v>
      </c>
      <c r="B151" s="0" t="s">
        <v>226</v>
      </c>
      <c r="C151" s="0" t="n">
        <v>21.701</v>
      </c>
      <c r="D151" s="0" t="n">
        <v>101.628</v>
      </c>
      <c r="E151" s="0" t="n">
        <v>28.46</v>
      </c>
      <c r="F151" s="0" t="n">
        <v>2865</v>
      </c>
      <c r="G151" s="0" t="n">
        <v>17.7</v>
      </c>
      <c r="I151" s="119" t="n">
        <f aca="false">(-((TAN(E151*PI()/180))/(TAN(($B$7+($B$14*(G151-$E$7)))*PI()/180))*($H$13+($B$15*(G151-$E$8)))+(TAN(E151*PI()/180))/(TAN(($B$7+($B$14*(G151-$E$7)))*PI()/180))*1/$B$16*($H$13+($B$15*(G151-$E$8)))-$B$13*1/$B$16*($H$13+($B$15*(G151-$E$8)))-($H$13+($B$15*(G151-$E$8)))+$B$13*($H$13+($B$15*(G151-$E$8))))+(WURZEL((POTENZ(((TAN(E151*PI()/180))/(TAN(($B$7+($B$14*(G151-$E$7)))*PI()/180))*($H$13+($B$15*(G151-$E$8)))+(TAN(E151*PI()/180))/(TAN(($B$7+($B$14*(G151-$E$7)))*PI()/180))*1/$B$16*($H$13+($B$15*(G151-$E$8)))-$B$13*1/$B$16*($H$13+($B$15*(G151-$E$8)))-($H$13+($B$15*(G151-$E$8)))+$B$13*($H$13+($B$15*(G151-$E$8)))),2))-4*((TAN(E151*PI()/180))/(TAN(($B$7+($B$14*(G151-$E$7)))*PI()/180))*1/$B$16*POTENZ(($H$13+($B$15*(G151-$E$8))),2))*((TAN(E151*PI()/180))/(TAN(($B$7+($B$14*(G151-$E$7)))*PI()/180))-1))))/(2*((TAN(E151*PI()/180))/(TAN(($B$7+($B$14*(G151-$E$7)))*PI()/180))*1/$B$16*POTENZ(($H$13+($B$15*(G151-$E$8))),2)))</f>
        <v>101.628136940593</v>
      </c>
      <c r="J151" s="120" t="n">
        <f aca="false">I151*20.9/100</f>
        <v>21.2402806205839</v>
      </c>
      <c r="K151" s="82" t="n">
        <f aca="false">($B$9-EXP(52.57-6690.9/(273.15+G151)-4.681*LN(273.15+G151)))*I151/100*0.2095</f>
        <v>211.355292756582</v>
      </c>
      <c r="L151" s="82" t="n">
        <f aca="false">K151/1.33322</f>
        <v>158.529944612729</v>
      </c>
      <c r="M151" s="119" t="n">
        <f aca="false">(($B$9-EXP(52.57-6690.9/(273.15+G151)-4.681*LN(273.15+G151)))/1013)*I151/100*0.2095*((49-1.335*G151+0.02759*POTENZ(G151,2)-0.0003235*POTENZ(G151,3)+0.000001614*POTENZ(G151,4))-($J$16*(5.516*10^-1-1.759*10^-2*G151+2.253*10^-4*POTENZ(G151,2)-2.654*10^-7*POTENZ(G151,3)+5.363*10^-8*POTENZ(G151,4))))*32/22.414</f>
        <v>7.97444068815121</v>
      </c>
      <c r="N151" s="119" t="n">
        <f aca="false">M151*31.25</f>
        <v>249.201271504725</v>
      </c>
    </row>
    <row collapsed="false" customFormat="false" customHeight="false" hidden="false" ht="12.75" outlineLevel="0" r="152">
      <c r="A152" s="118" t="n">
        <v>40402</v>
      </c>
      <c r="B152" s="0" t="s">
        <v>227</v>
      </c>
      <c r="C152" s="0" t="n">
        <v>21.868</v>
      </c>
      <c r="D152" s="0" t="n">
        <v>102.823</v>
      </c>
      <c r="E152" s="0" t="n">
        <v>28.33</v>
      </c>
      <c r="F152" s="0" t="n">
        <v>2868</v>
      </c>
      <c r="G152" s="0" t="n">
        <v>17.7</v>
      </c>
      <c r="I152" s="119" t="n">
        <f aca="false">(-((TAN(E152*PI()/180))/(TAN(($B$7+($B$14*(G152-$E$7)))*PI()/180))*($H$13+($B$15*(G152-$E$8)))+(TAN(E152*PI()/180))/(TAN(($B$7+($B$14*(G152-$E$7)))*PI()/180))*1/$B$16*($H$13+($B$15*(G152-$E$8)))-$B$13*1/$B$16*($H$13+($B$15*(G152-$E$8)))-($H$13+($B$15*(G152-$E$8)))+$B$13*($H$13+($B$15*(G152-$E$8))))+(WURZEL((POTENZ(((TAN(E152*PI()/180))/(TAN(($B$7+($B$14*(G152-$E$7)))*PI()/180))*($H$13+($B$15*(G152-$E$8)))+(TAN(E152*PI()/180))/(TAN(($B$7+($B$14*(G152-$E$7)))*PI()/180))*1/$B$16*($H$13+($B$15*(G152-$E$8)))-$B$13*1/$B$16*($H$13+($B$15*(G152-$E$8)))-($H$13+($B$15*(G152-$E$8)))+$B$13*($H$13+($B$15*(G152-$E$8)))),2))-4*((TAN(E152*PI()/180))/(TAN(($B$7+($B$14*(G152-$E$7)))*PI()/180))*1/$B$16*POTENZ(($H$13+($B$15*(G152-$E$8))),2))*((TAN(E152*PI()/180))/(TAN(($B$7+($B$14*(G152-$E$7)))*PI()/180))-1))))/(2*((TAN(E152*PI()/180))/(TAN(($B$7+($B$14*(G152-$E$7)))*PI()/180))*1/$B$16*POTENZ(($H$13+($B$15*(G152-$E$8))),2)))</f>
        <v>102.823341865146</v>
      </c>
      <c r="J152" s="120" t="n">
        <f aca="false">I152*20.9/100</f>
        <v>21.4900784498154</v>
      </c>
      <c r="K152" s="82" t="n">
        <f aca="false">($B$9-EXP(52.57-6690.9/(273.15+G152)-4.681*LN(273.15+G152)))*I152/100*0.2095</f>
        <v>213.840951692558</v>
      </c>
      <c r="L152" s="82" t="n">
        <f aca="false">K152/1.33322</f>
        <v>160.394347288938</v>
      </c>
      <c r="M152" s="119" t="n">
        <f aca="false">(($B$9-EXP(52.57-6690.9/(273.15+G152)-4.681*LN(273.15+G152)))/1013)*I152/100*0.2095*((49-1.335*G152+0.02759*POTENZ(G152,2)-0.0003235*POTENZ(G152,3)+0.000001614*POTENZ(G152,4))-($J$16*(5.516*10^-1-1.759*10^-2*G152+2.253*10^-4*POTENZ(G152,2)-2.654*10^-7*POTENZ(G152,3)+5.363*10^-8*POTENZ(G152,4))))*32/22.414</f>
        <v>8.06822466439985</v>
      </c>
      <c r="N152" s="119" t="n">
        <f aca="false">M152*31.25</f>
        <v>252.132020762495</v>
      </c>
    </row>
    <row collapsed="false" customFormat="false" customHeight="false" hidden="false" ht="12.75" outlineLevel="0" r="153">
      <c r="A153" s="118" t="n">
        <v>40402</v>
      </c>
      <c r="B153" s="0" t="s">
        <v>228</v>
      </c>
      <c r="C153" s="0" t="n">
        <v>22.035</v>
      </c>
      <c r="D153" s="0" t="n">
        <v>102.27</v>
      </c>
      <c r="E153" s="0" t="n">
        <v>28.39</v>
      </c>
      <c r="F153" s="0" t="n">
        <v>2872</v>
      </c>
      <c r="G153" s="0" t="n">
        <v>17.7</v>
      </c>
      <c r="I153" s="119" t="n">
        <f aca="false">(-((TAN(E153*PI()/180))/(TAN(($B$7+($B$14*(G153-$E$7)))*PI()/180))*($H$13+($B$15*(G153-$E$8)))+(TAN(E153*PI()/180))/(TAN(($B$7+($B$14*(G153-$E$7)))*PI()/180))*1/$B$16*($H$13+($B$15*(G153-$E$8)))-$B$13*1/$B$16*($H$13+($B$15*(G153-$E$8)))-($H$13+($B$15*(G153-$E$8)))+$B$13*($H$13+($B$15*(G153-$E$8))))+(WURZEL((POTENZ(((TAN(E153*PI()/180))/(TAN(($B$7+($B$14*(G153-$E$7)))*PI()/180))*($H$13+($B$15*(G153-$E$8)))+(TAN(E153*PI()/180))/(TAN(($B$7+($B$14*(G153-$E$7)))*PI()/180))*1/$B$16*($H$13+($B$15*(G153-$E$8)))-$B$13*1/$B$16*($H$13+($B$15*(G153-$E$8)))-($H$13+($B$15*(G153-$E$8)))+$B$13*($H$13+($B$15*(G153-$E$8)))),2))-4*((TAN(E153*PI()/180))/(TAN(($B$7+($B$14*(G153-$E$7)))*PI()/180))*1/$B$16*POTENZ(($H$13+($B$15*(G153-$E$8))),2))*((TAN(E153*PI()/180))/(TAN(($B$7+($B$14*(G153-$E$7)))*PI()/180))-1))))/(2*((TAN(E153*PI()/180))/(TAN(($B$7+($B$14*(G153-$E$7)))*PI()/180))*1/$B$16*POTENZ(($H$13+($B$15*(G153-$E$8))),2)))</f>
        <v>102.269671221206</v>
      </c>
      <c r="J153" s="120" t="n">
        <f aca="false">I153*20.9/100</f>
        <v>21.374361285232</v>
      </c>
      <c r="K153" s="82" t="n">
        <f aca="false">($B$9-EXP(52.57-6690.9/(273.15+G153)-4.681*LN(273.15+G153)))*I153/100*0.2095</f>
        <v>212.689486905704</v>
      </c>
      <c r="L153" s="82" t="n">
        <f aca="false">K153/1.33322</f>
        <v>159.530675286678</v>
      </c>
      <c r="M153" s="119" t="n">
        <f aca="false">(($B$9-EXP(52.57-6690.9/(273.15+G153)-4.681*LN(273.15+G153)))/1013)*I153/100*0.2095*((49-1.335*G153+0.02759*POTENZ(G153,2)-0.0003235*POTENZ(G153,3)+0.000001614*POTENZ(G153,4))-($J$16*(5.516*10^-1-1.759*10^-2*G153+2.253*10^-4*POTENZ(G153,2)-2.654*10^-7*POTENZ(G153,3)+5.363*10^-8*POTENZ(G153,4))))*32/22.414</f>
        <v>8.024779868069</v>
      </c>
      <c r="N153" s="119" t="n">
        <f aca="false">M153*31.25</f>
        <v>250.774370877156</v>
      </c>
    </row>
    <row collapsed="false" customFormat="false" customHeight="false" hidden="false" ht="12.75" outlineLevel="0" r="154">
      <c r="A154" s="118" t="n">
        <v>40402</v>
      </c>
      <c r="B154" s="0" t="s">
        <v>229</v>
      </c>
      <c r="C154" s="0" t="n">
        <v>22.202</v>
      </c>
      <c r="D154" s="0" t="n">
        <v>102.823</v>
      </c>
      <c r="E154" s="0" t="n">
        <v>28.33</v>
      </c>
      <c r="F154" s="0" t="n">
        <v>2874</v>
      </c>
      <c r="G154" s="0" t="n">
        <v>17.7</v>
      </c>
      <c r="I154" s="119" t="n">
        <f aca="false">(-((TAN(E154*PI()/180))/(TAN(($B$7+($B$14*(G154-$E$7)))*PI()/180))*($H$13+($B$15*(G154-$E$8)))+(TAN(E154*PI()/180))/(TAN(($B$7+($B$14*(G154-$E$7)))*PI()/180))*1/$B$16*($H$13+($B$15*(G154-$E$8)))-$B$13*1/$B$16*($H$13+($B$15*(G154-$E$8)))-($H$13+($B$15*(G154-$E$8)))+$B$13*($H$13+($B$15*(G154-$E$8))))+(WURZEL((POTENZ(((TAN(E154*PI()/180))/(TAN(($B$7+($B$14*(G154-$E$7)))*PI()/180))*($H$13+($B$15*(G154-$E$8)))+(TAN(E154*PI()/180))/(TAN(($B$7+($B$14*(G154-$E$7)))*PI()/180))*1/$B$16*($H$13+($B$15*(G154-$E$8)))-$B$13*1/$B$16*($H$13+($B$15*(G154-$E$8)))-($H$13+($B$15*(G154-$E$8)))+$B$13*($H$13+($B$15*(G154-$E$8)))),2))-4*((TAN(E154*PI()/180))/(TAN(($B$7+($B$14*(G154-$E$7)))*PI()/180))*1/$B$16*POTENZ(($H$13+($B$15*(G154-$E$8))),2))*((TAN(E154*PI()/180))/(TAN(($B$7+($B$14*(G154-$E$7)))*PI()/180))-1))))/(2*((TAN(E154*PI()/180))/(TAN(($B$7+($B$14*(G154-$E$7)))*PI()/180))*1/$B$16*POTENZ(($H$13+($B$15*(G154-$E$8))),2)))</f>
        <v>102.823341865146</v>
      </c>
      <c r="J154" s="120" t="n">
        <f aca="false">I154*20.9/100</f>
        <v>21.4900784498154</v>
      </c>
      <c r="K154" s="82" t="n">
        <f aca="false">($B$9-EXP(52.57-6690.9/(273.15+G154)-4.681*LN(273.15+G154)))*I154/100*0.2095</f>
        <v>213.840951692558</v>
      </c>
      <c r="L154" s="82" t="n">
        <f aca="false">K154/1.33322</f>
        <v>160.394347288938</v>
      </c>
      <c r="M154" s="119" t="n">
        <f aca="false">(($B$9-EXP(52.57-6690.9/(273.15+G154)-4.681*LN(273.15+G154)))/1013)*I154/100*0.2095*((49-1.335*G154+0.02759*POTENZ(G154,2)-0.0003235*POTENZ(G154,3)+0.000001614*POTENZ(G154,4))-($J$16*(5.516*10^-1-1.759*10^-2*G154+2.253*10^-4*POTENZ(G154,2)-2.654*10^-7*POTENZ(G154,3)+5.363*10^-8*POTENZ(G154,4))))*32/22.414</f>
        <v>8.06822466439985</v>
      </c>
      <c r="N154" s="119" t="n">
        <f aca="false">M154*31.25</f>
        <v>252.132020762495</v>
      </c>
    </row>
    <row collapsed="false" customFormat="false" customHeight="false" hidden="false" ht="12.75" outlineLevel="0" r="155">
      <c r="A155" s="118" t="n">
        <v>40402</v>
      </c>
      <c r="B155" s="0" t="s">
        <v>230</v>
      </c>
      <c r="C155" s="0" t="n">
        <v>22.369</v>
      </c>
      <c r="D155" s="0" t="n">
        <v>101.355</v>
      </c>
      <c r="E155" s="0" t="n">
        <v>28.49</v>
      </c>
      <c r="F155" s="0" t="n">
        <v>2868</v>
      </c>
      <c r="G155" s="0" t="n">
        <v>17.7</v>
      </c>
      <c r="I155" s="119" t="n">
        <f aca="false">(-((TAN(E155*PI()/180))/(TAN(($B$7+($B$14*(G155-$E$7)))*PI()/180))*($H$13+($B$15*(G155-$E$8)))+(TAN(E155*PI()/180))/(TAN(($B$7+($B$14*(G155-$E$7)))*PI()/180))*1/$B$16*($H$13+($B$15*(G155-$E$8)))-$B$13*1/$B$16*($H$13+($B$15*(G155-$E$8)))-($H$13+($B$15*(G155-$E$8)))+$B$13*($H$13+($B$15*(G155-$E$8))))+(WURZEL((POTENZ(((TAN(E155*PI()/180))/(TAN(($B$7+($B$14*(G155-$E$7)))*PI()/180))*($H$13+($B$15*(G155-$E$8)))+(TAN(E155*PI()/180))/(TAN(($B$7+($B$14*(G155-$E$7)))*PI()/180))*1/$B$16*($H$13+($B$15*(G155-$E$8)))-$B$13*1/$B$16*($H$13+($B$15*(G155-$E$8)))-($H$13+($B$15*(G155-$E$8)))+$B$13*($H$13+($B$15*(G155-$E$8)))),2))-4*((TAN(E155*PI()/180))/(TAN(($B$7+($B$14*(G155-$E$7)))*PI()/180))*1/$B$16*POTENZ(($H$13+($B$15*(G155-$E$8))),2))*((TAN(E155*PI()/180))/(TAN(($B$7+($B$14*(G155-$E$7)))*PI()/180))-1))))/(2*((TAN(E155*PI()/180))/(TAN(($B$7+($B$14*(G155-$E$7)))*PI()/180))*1/$B$16*POTENZ(($H$13+($B$15*(G155-$E$8))),2)))</f>
        <v>101.354638418959</v>
      </c>
      <c r="J155" s="120" t="n">
        <f aca="false">I155*20.9/100</f>
        <v>21.1831194295625</v>
      </c>
      <c r="K155" s="82" t="n">
        <f aca="false">($B$9-EXP(52.57-6690.9/(273.15+G155)-4.681*LN(273.15+G155)))*I155/100*0.2095</f>
        <v>210.786499882398</v>
      </c>
      <c r="L155" s="82" t="n">
        <f aca="false">K155/1.33322</f>
        <v>158.103313693463</v>
      </c>
      <c r="M155" s="119" t="n">
        <f aca="false">(($B$9-EXP(52.57-6690.9/(273.15+G155)-4.681*LN(273.15+G155)))/1013)*I155/100*0.2095*((49-1.335*G155+0.02759*POTENZ(G155,2)-0.0003235*POTENZ(G155,3)+0.000001614*POTENZ(G155,4))-($J$16*(5.516*10^-1-1.759*10^-2*G155+2.253*10^-4*POTENZ(G155,2)-2.654*10^-7*POTENZ(G155,3)+5.363*10^-8*POTENZ(G155,4))))*32/22.414</f>
        <v>7.95298011822714</v>
      </c>
      <c r="N155" s="119" t="n">
        <f aca="false">M155*31.25</f>
        <v>248.530628694598</v>
      </c>
    </row>
    <row collapsed="false" customFormat="false" customHeight="false" hidden="false" ht="12.75" outlineLevel="0" r="156">
      <c r="A156" s="118" t="n">
        <v>40402</v>
      </c>
      <c r="B156" s="0" t="s">
        <v>231</v>
      </c>
      <c r="C156" s="0" t="n">
        <v>22.536</v>
      </c>
      <c r="D156" s="0" t="n">
        <v>103.275</v>
      </c>
      <c r="E156" s="0" t="n">
        <v>28.3</v>
      </c>
      <c r="F156" s="0" t="n">
        <v>2864</v>
      </c>
      <c r="G156" s="0" t="n">
        <v>17.6</v>
      </c>
      <c r="I156" s="119" t="n">
        <f aca="false">(-((TAN(E156*PI()/180))/(TAN(($B$7+($B$14*(G156-$E$7)))*PI()/180))*($H$13+($B$15*(G156-$E$8)))+(TAN(E156*PI()/180))/(TAN(($B$7+($B$14*(G156-$E$7)))*PI()/180))*1/$B$16*($H$13+($B$15*(G156-$E$8)))-$B$13*1/$B$16*($H$13+($B$15*(G156-$E$8)))-($H$13+($B$15*(G156-$E$8)))+$B$13*($H$13+($B$15*(G156-$E$8))))+(WURZEL((POTENZ(((TAN(E156*PI()/180))/(TAN(($B$7+($B$14*(G156-$E$7)))*PI()/180))*($H$13+($B$15*(G156-$E$8)))+(TAN(E156*PI()/180))/(TAN(($B$7+($B$14*(G156-$E$7)))*PI()/180))*1/$B$16*($H$13+($B$15*(G156-$E$8)))-$B$13*1/$B$16*($H$13+($B$15*(G156-$E$8)))-($H$13+($B$15*(G156-$E$8)))+$B$13*($H$13+($B$15*(G156-$E$8)))),2))-4*((TAN(E156*PI()/180))/(TAN(($B$7+($B$14*(G156-$E$7)))*PI()/180))*1/$B$16*POTENZ(($H$13+($B$15*(G156-$E$8))),2))*((TAN(E156*PI()/180))/(TAN(($B$7+($B$14*(G156-$E$7)))*PI()/180))-1))))/(2*((TAN(E156*PI()/180))/(TAN(($B$7+($B$14*(G156-$E$7)))*PI()/180))*1/$B$16*POTENZ(($H$13+($B$15*(G156-$E$8))),2)))</f>
        <v>103.275624823534</v>
      </c>
      <c r="J156" s="120" t="n">
        <f aca="false">I156*20.9/100</f>
        <v>21.5846055881186</v>
      </c>
      <c r="K156" s="82" t="n">
        <f aca="false">($B$9-EXP(52.57-6690.9/(273.15+G156)-4.681*LN(273.15+G156)))*I156/100*0.2095</f>
        <v>214.809164631751</v>
      </c>
      <c r="L156" s="82" t="n">
        <f aca="false">K156/1.33322</f>
        <v>161.120568722155</v>
      </c>
      <c r="M156" s="119" t="n">
        <f aca="false">(($B$9-EXP(52.57-6690.9/(273.15+G156)-4.681*LN(273.15+G156)))/1013)*I156/100*0.2095*((49-1.335*G156+0.02759*POTENZ(G156,2)-0.0003235*POTENZ(G156,3)+0.000001614*POTENZ(G156,4))-($J$16*(5.516*10^-1-1.759*10^-2*G156+2.253*10^-4*POTENZ(G156,2)-2.654*10^-7*POTENZ(G156,3)+5.363*10^-8*POTENZ(G156,4))))*32/22.414</f>
        <v>8.11906766531005</v>
      </c>
      <c r="N156" s="119" t="n">
        <f aca="false">M156*31.25</f>
        <v>253.720864540939</v>
      </c>
    </row>
    <row collapsed="false" customFormat="false" customHeight="false" hidden="false" ht="12.75" outlineLevel="0" r="157">
      <c r="A157" s="118" t="n">
        <v>40402</v>
      </c>
      <c r="B157" s="0" t="s">
        <v>232</v>
      </c>
      <c r="C157" s="0" t="n">
        <v>22.702</v>
      </c>
      <c r="D157" s="0" t="n">
        <v>102.35</v>
      </c>
      <c r="E157" s="0" t="n">
        <v>28.4</v>
      </c>
      <c r="F157" s="0" t="n">
        <v>2868</v>
      </c>
      <c r="G157" s="0" t="n">
        <v>17.6</v>
      </c>
      <c r="I157" s="119" t="n">
        <f aca="false">(-((TAN(E157*PI()/180))/(TAN(($B$7+($B$14*(G157-$E$7)))*PI()/180))*($H$13+($B$15*(G157-$E$8)))+(TAN(E157*PI()/180))/(TAN(($B$7+($B$14*(G157-$E$7)))*PI()/180))*1/$B$16*($H$13+($B$15*(G157-$E$8)))-$B$13*1/$B$16*($H$13+($B$15*(G157-$E$8)))-($H$13+($B$15*(G157-$E$8)))+$B$13*($H$13+($B$15*(G157-$E$8))))+(WURZEL((POTENZ(((TAN(E157*PI()/180))/(TAN(($B$7+($B$14*(G157-$E$7)))*PI()/180))*($H$13+($B$15*(G157-$E$8)))+(TAN(E157*PI()/180))/(TAN(($B$7+($B$14*(G157-$E$7)))*PI()/180))*1/$B$16*($H$13+($B$15*(G157-$E$8)))-$B$13*1/$B$16*($H$13+($B$15*(G157-$E$8)))-($H$13+($B$15*(G157-$E$8)))+$B$13*($H$13+($B$15*(G157-$E$8)))),2))-4*((TAN(E157*PI()/180))/(TAN(($B$7+($B$14*(G157-$E$7)))*PI()/180))*1/$B$16*POTENZ(($H$13+($B$15*(G157-$E$8))),2))*((TAN(E157*PI()/180))/(TAN(($B$7+($B$14*(G157-$E$7)))*PI()/180))-1))))/(2*((TAN(E157*PI()/180))/(TAN(($B$7+($B$14*(G157-$E$7)))*PI()/180))*1/$B$16*POTENZ(($H$13+($B$15*(G157-$E$8))),2)))</f>
        <v>102.350351162519</v>
      </c>
      <c r="J157" s="120" t="n">
        <f aca="false">I157*20.9/100</f>
        <v>21.3912233929665</v>
      </c>
      <c r="K157" s="82" t="n">
        <f aca="false">($B$9-EXP(52.57-6690.9/(273.15+G157)-4.681*LN(273.15+G157)))*I157/100*0.2095</f>
        <v>212.884632463411</v>
      </c>
      <c r="L157" s="82" t="n">
        <f aca="false">K157/1.33322</f>
        <v>159.677046896544</v>
      </c>
      <c r="M157" s="119" t="n">
        <f aca="false">(($B$9-EXP(52.57-6690.9/(273.15+G157)-4.681*LN(273.15+G157)))/1013)*I157/100*0.2095*((49-1.335*G157+0.02759*POTENZ(G157,2)-0.0003235*POTENZ(G157,3)+0.000001614*POTENZ(G157,4))-($J$16*(5.516*10^-1-1.759*10^-2*G157+2.253*10^-4*POTENZ(G157,2)-2.654*10^-7*POTENZ(G157,3)+5.363*10^-8*POTENZ(G157,4))))*32/22.414</f>
        <v>8.04632678888792</v>
      </c>
      <c r="N157" s="119" t="n">
        <f aca="false">M157*31.25</f>
        <v>251.447712152747</v>
      </c>
    </row>
    <row collapsed="false" customFormat="false" customHeight="false" hidden="false" ht="12.75" outlineLevel="0" r="158">
      <c r="A158" s="118" t="n">
        <v>40402</v>
      </c>
      <c r="B158" s="0" t="s">
        <v>233</v>
      </c>
      <c r="C158" s="0" t="n">
        <v>22.869</v>
      </c>
      <c r="D158" s="0" t="n">
        <v>102.35</v>
      </c>
      <c r="E158" s="0" t="n">
        <v>28.4</v>
      </c>
      <c r="F158" s="0" t="n">
        <v>2860</v>
      </c>
      <c r="G158" s="0" t="n">
        <v>17.6</v>
      </c>
      <c r="I158" s="119" t="n">
        <f aca="false">(-((TAN(E158*PI()/180))/(TAN(($B$7+($B$14*(G158-$E$7)))*PI()/180))*($H$13+($B$15*(G158-$E$8)))+(TAN(E158*PI()/180))/(TAN(($B$7+($B$14*(G158-$E$7)))*PI()/180))*1/$B$16*($H$13+($B$15*(G158-$E$8)))-$B$13*1/$B$16*($H$13+($B$15*(G158-$E$8)))-($H$13+($B$15*(G158-$E$8)))+$B$13*($H$13+($B$15*(G158-$E$8))))+(WURZEL((POTENZ(((TAN(E158*PI()/180))/(TAN(($B$7+($B$14*(G158-$E$7)))*PI()/180))*($H$13+($B$15*(G158-$E$8)))+(TAN(E158*PI()/180))/(TAN(($B$7+($B$14*(G158-$E$7)))*PI()/180))*1/$B$16*($H$13+($B$15*(G158-$E$8)))-$B$13*1/$B$16*($H$13+($B$15*(G158-$E$8)))-($H$13+($B$15*(G158-$E$8)))+$B$13*($H$13+($B$15*(G158-$E$8)))),2))-4*((TAN(E158*PI()/180))/(TAN(($B$7+($B$14*(G158-$E$7)))*PI()/180))*1/$B$16*POTENZ(($H$13+($B$15*(G158-$E$8))),2))*((TAN(E158*PI()/180))/(TAN(($B$7+($B$14*(G158-$E$7)))*PI()/180))-1))))/(2*((TAN(E158*PI()/180))/(TAN(($B$7+($B$14*(G158-$E$7)))*PI()/180))*1/$B$16*POTENZ(($H$13+($B$15*(G158-$E$8))),2)))</f>
        <v>102.350351162519</v>
      </c>
      <c r="J158" s="120" t="n">
        <f aca="false">I158*20.9/100</f>
        <v>21.3912233929665</v>
      </c>
      <c r="K158" s="82" t="n">
        <f aca="false">($B$9-EXP(52.57-6690.9/(273.15+G158)-4.681*LN(273.15+G158)))*I158/100*0.2095</f>
        <v>212.884632463411</v>
      </c>
      <c r="L158" s="82" t="n">
        <f aca="false">K158/1.33322</f>
        <v>159.677046896544</v>
      </c>
      <c r="M158" s="119" t="n">
        <f aca="false">(($B$9-EXP(52.57-6690.9/(273.15+G158)-4.681*LN(273.15+G158)))/1013)*I158/100*0.2095*((49-1.335*G158+0.02759*POTENZ(G158,2)-0.0003235*POTENZ(G158,3)+0.000001614*POTENZ(G158,4))-($J$16*(5.516*10^-1-1.759*10^-2*G158+2.253*10^-4*POTENZ(G158,2)-2.654*10^-7*POTENZ(G158,3)+5.363*10^-8*POTENZ(G158,4))))*32/22.414</f>
        <v>8.04632678888792</v>
      </c>
      <c r="N158" s="119" t="n">
        <f aca="false">M158*31.25</f>
        <v>251.447712152747</v>
      </c>
    </row>
    <row collapsed="false" customFormat="false" customHeight="false" hidden="false" ht="12.75" outlineLevel="0" r="159">
      <c r="A159" s="118" t="n">
        <v>40402</v>
      </c>
      <c r="B159" s="0" t="s">
        <v>234</v>
      </c>
      <c r="C159" s="0" t="n">
        <v>23.036</v>
      </c>
      <c r="D159" s="0" t="n">
        <v>102.904</v>
      </c>
      <c r="E159" s="0" t="n">
        <v>28.34</v>
      </c>
      <c r="F159" s="0" t="n">
        <v>2861</v>
      </c>
      <c r="G159" s="0" t="n">
        <v>17.6</v>
      </c>
      <c r="I159" s="119" t="n">
        <f aca="false">(-((TAN(E159*PI()/180))/(TAN(($B$7+($B$14*(G159-$E$7)))*PI()/180))*($H$13+($B$15*(G159-$E$8)))+(TAN(E159*PI()/180))/(TAN(($B$7+($B$14*(G159-$E$7)))*PI()/180))*1/$B$16*($H$13+($B$15*(G159-$E$8)))-$B$13*1/$B$16*($H$13+($B$15*(G159-$E$8)))-($H$13+($B$15*(G159-$E$8)))+$B$13*($H$13+($B$15*(G159-$E$8))))+(WURZEL((POTENZ(((TAN(E159*PI()/180))/(TAN(($B$7+($B$14*(G159-$E$7)))*PI()/180))*($H$13+($B$15*(G159-$E$8)))+(TAN(E159*PI()/180))/(TAN(($B$7+($B$14*(G159-$E$7)))*PI()/180))*1/$B$16*($H$13+($B$15*(G159-$E$8)))-$B$13*1/$B$16*($H$13+($B$15*(G159-$E$8)))-($H$13+($B$15*(G159-$E$8)))+$B$13*($H$13+($B$15*(G159-$E$8)))),2))-4*((TAN(E159*PI()/180))/(TAN(($B$7+($B$14*(G159-$E$7)))*PI()/180))*1/$B$16*POTENZ(($H$13+($B$15*(G159-$E$8))),2))*((TAN(E159*PI()/180))/(TAN(($B$7+($B$14*(G159-$E$7)))*PI()/180))-1))))/(2*((TAN(E159*PI()/180))/(TAN(($B$7+($B$14*(G159-$E$7)))*PI()/180))*1/$B$16*POTENZ(($H$13+($B$15*(G159-$E$8))),2)))</f>
        <v>102.904341580727</v>
      </c>
      <c r="J159" s="120" t="n">
        <f aca="false">I159*20.9/100</f>
        <v>21.5070073903718</v>
      </c>
      <c r="K159" s="82" t="n">
        <f aca="false">($B$9-EXP(52.57-6690.9/(273.15+G159)-4.681*LN(273.15+G159)))*I159/100*0.2095</f>
        <v>214.036910352336</v>
      </c>
      <c r="L159" s="82" t="n">
        <f aca="false">K159/1.33322</f>
        <v>160.541328777198</v>
      </c>
      <c r="M159" s="119" t="n">
        <f aca="false">(($B$9-EXP(52.57-6690.9/(273.15+G159)-4.681*LN(273.15+G159)))/1013)*I159/100*0.2095*((49-1.335*G159+0.02759*POTENZ(G159,2)-0.0003235*POTENZ(G159,3)+0.000001614*POTENZ(G159,4))-($J$16*(5.516*10^-1-1.759*10^-2*G159+2.253*10^-4*POTENZ(G159,2)-2.654*10^-7*POTENZ(G159,3)+5.363*10^-8*POTENZ(G159,4))))*32/22.414</f>
        <v>8.08987903753365</v>
      </c>
      <c r="N159" s="119" t="n">
        <f aca="false">M159*31.25</f>
        <v>252.808719922927</v>
      </c>
    </row>
    <row collapsed="false" customFormat="false" customHeight="false" hidden="false" ht="12.75" outlineLevel="0" r="160">
      <c r="A160" s="118" t="n">
        <v>40402</v>
      </c>
      <c r="B160" s="0" t="s">
        <v>235</v>
      </c>
      <c r="C160" s="0" t="n">
        <v>23.203</v>
      </c>
      <c r="D160" s="0" t="n">
        <v>103.461</v>
      </c>
      <c r="E160" s="0" t="n">
        <v>28.28</v>
      </c>
      <c r="F160" s="0" t="n">
        <v>2861</v>
      </c>
      <c r="G160" s="0" t="n">
        <v>17.6</v>
      </c>
      <c r="I160" s="119" t="n">
        <f aca="false">(-((TAN(E160*PI()/180))/(TAN(($B$7+($B$14*(G160-$E$7)))*PI()/180))*($H$13+($B$15*(G160-$E$8)))+(TAN(E160*PI()/180))/(TAN(($B$7+($B$14*(G160-$E$7)))*PI()/180))*1/$B$16*($H$13+($B$15*(G160-$E$8)))-$B$13*1/$B$16*($H$13+($B$15*(G160-$E$8)))-($H$13+($B$15*(G160-$E$8)))+$B$13*($H$13+($B$15*(G160-$E$8))))+(WURZEL((POTENZ(((TAN(E160*PI()/180))/(TAN(($B$7+($B$14*(G160-$E$7)))*PI()/180))*($H$13+($B$15*(G160-$E$8)))+(TAN(E160*PI()/180))/(TAN(($B$7+($B$14*(G160-$E$7)))*PI()/180))*1/$B$16*($H$13+($B$15*(G160-$E$8)))-$B$13*1/$B$16*($H$13+($B$15*(G160-$E$8)))-($H$13+($B$15*(G160-$E$8)))+$B$13*($H$13+($B$15*(G160-$E$8)))),2))-4*((TAN(E160*PI()/180))/(TAN(($B$7+($B$14*(G160-$E$7)))*PI()/180))*1/$B$16*POTENZ(($H$13+($B$15*(G160-$E$8))),2))*((TAN(E160*PI()/180))/(TAN(($B$7+($B$14*(G160-$E$7)))*PI()/180))-1))))/(2*((TAN(E160*PI()/180))/(TAN(($B$7+($B$14*(G160-$E$7)))*PI()/180))*1/$B$16*POTENZ(($H$13+($B$15*(G160-$E$8))),2)))</f>
        <v>103.46185659003</v>
      </c>
      <c r="J160" s="120" t="n">
        <f aca="false">I160*20.9/100</f>
        <v>21.6235280273164</v>
      </c>
      <c r="K160" s="82" t="n">
        <f aca="false">($B$9-EXP(52.57-6690.9/(273.15+G160)-4.681*LN(273.15+G160)))*I160/100*0.2095</f>
        <v>215.196519249623</v>
      </c>
      <c r="L160" s="82" t="n">
        <f aca="false">K160/1.33322</f>
        <v>161.411109381515</v>
      </c>
      <c r="M160" s="119" t="n">
        <f aca="false">(($B$9-EXP(52.57-6690.9/(273.15+G160)-4.681*LN(273.15+G160)))/1013)*I160/100*0.2095*((49-1.335*G160+0.02759*POTENZ(G160,2)-0.0003235*POTENZ(G160,3)+0.000001614*POTENZ(G160,4))-($J$16*(5.516*10^-1-1.759*10^-2*G160+2.253*10^-4*POTENZ(G160,2)-2.654*10^-7*POTENZ(G160,3)+5.363*10^-8*POTENZ(G160,4))))*32/22.414</f>
        <v>8.13370837376569</v>
      </c>
      <c r="N160" s="119" t="n">
        <f aca="false">M160*31.25</f>
        <v>254.178386680178</v>
      </c>
    </row>
    <row collapsed="false" customFormat="false" customHeight="false" hidden="false" ht="12.75" outlineLevel="0" r="161">
      <c r="A161" s="118" t="n">
        <v>40402</v>
      </c>
      <c r="B161" s="0" t="s">
        <v>236</v>
      </c>
      <c r="C161" s="0" t="n">
        <v>23.37</v>
      </c>
      <c r="D161" s="0" t="n">
        <v>101.982</v>
      </c>
      <c r="E161" s="0" t="n">
        <v>28.44</v>
      </c>
      <c r="F161" s="0" t="n">
        <v>2864</v>
      </c>
      <c r="G161" s="0" t="n">
        <v>17.6</v>
      </c>
      <c r="I161" s="119" t="n">
        <f aca="false">(-((TAN(E161*PI()/180))/(TAN(($B$7+($B$14*(G161-$E$7)))*PI()/180))*($H$13+($B$15*(G161-$E$8)))+(TAN(E161*PI()/180))/(TAN(($B$7+($B$14*(G161-$E$7)))*PI()/180))*1/$B$16*($H$13+($B$15*(G161-$E$8)))-$B$13*1/$B$16*($H$13+($B$15*(G161-$E$8)))-($H$13+($B$15*(G161-$E$8)))+$B$13*($H$13+($B$15*(G161-$E$8))))+(WURZEL((POTENZ(((TAN(E161*PI()/180))/(TAN(($B$7+($B$14*(G161-$E$7)))*PI()/180))*($H$13+($B$15*(G161-$E$8)))+(TAN(E161*PI()/180))/(TAN(($B$7+($B$14*(G161-$E$7)))*PI()/180))*1/$B$16*($H$13+($B$15*(G161-$E$8)))-$B$13*1/$B$16*($H$13+($B$15*(G161-$E$8)))-($H$13+($B$15*(G161-$E$8)))+$B$13*($H$13+($B$15*(G161-$E$8)))),2))-4*((TAN(E161*PI()/180))/(TAN(($B$7+($B$14*(G161-$E$7)))*PI()/180))*1/$B$16*POTENZ(($H$13+($B$15*(G161-$E$8))),2))*((TAN(E161*PI()/180))/(TAN(($B$7+($B$14*(G161-$E$7)))*PI()/180))-1))))/(2*((TAN(E161*PI()/180))/(TAN(($B$7+($B$14*(G161-$E$7)))*PI()/180))*1/$B$16*POTENZ(($H$13+($B$15*(G161-$E$8))),2)))</f>
        <v>101.982967932121</v>
      </c>
      <c r="J161" s="120" t="n">
        <f aca="false">I161*20.9/100</f>
        <v>21.3144402978134</v>
      </c>
      <c r="K161" s="82" t="n">
        <f aca="false">($B$9-EXP(52.57-6690.9/(273.15+G161)-4.681*LN(273.15+G161)))*I161/100*0.2095</f>
        <v>212.120490053657</v>
      </c>
      <c r="L161" s="82" t="n">
        <f aca="false">K161/1.33322</f>
        <v>159.10389137101</v>
      </c>
      <c r="M161" s="119" t="n">
        <f aca="false">(($B$9-EXP(52.57-6690.9/(273.15+G161)-4.681*LN(273.15+G161)))/1013)*I161/100*0.2095*((49-1.335*G161+0.02759*POTENZ(G161,2)-0.0003235*POTENZ(G161,3)+0.000001614*POTENZ(G161,4))-($J$16*(5.516*10^-1-1.759*10^-2*G161+2.253*10^-4*POTENZ(G161,2)-2.654*10^-7*POTENZ(G161,3)+5.363*10^-8*POTENZ(G161,4))))*32/22.414</f>
        <v>8.01744476264216</v>
      </c>
      <c r="N161" s="119" t="n">
        <f aca="false">M161*31.25</f>
        <v>250.545148832568</v>
      </c>
    </row>
    <row collapsed="false" customFormat="false" customHeight="false" hidden="false" ht="12.75" outlineLevel="0" r="162">
      <c r="A162" s="118" t="n">
        <v>40402</v>
      </c>
      <c r="B162" s="0" t="s">
        <v>237</v>
      </c>
      <c r="C162" s="0" t="n">
        <v>23.537</v>
      </c>
      <c r="D162" s="0" t="n">
        <v>102.626</v>
      </c>
      <c r="E162" s="0" t="n">
        <v>28.37</v>
      </c>
      <c r="F162" s="0" t="n">
        <v>2860</v>
      </c>
      <c r="G162" s="0" t="n">
        <v>17.6</v>
      </c>
      <c r="I162" s="119" t="n">
        <f aca="false">(-((TAN(E162*PI()/180))/(TAN(($B$7+($B$14*(G162-$E$7)))*PI()/180))*($H$13+($B$15*(G162-$E$8)))+(TAN(E162*PI()/180))/(TAN(($B$7+($B$14*(G162-$E$7)))*PI()/180))*1/$B$16*($H$13+($B$15*(G162-$E$8)))-$B$13*1/$B$16*($H$13+($B$15*(G162-$E$8)))-($H$13+($B$15*(G162-$E$8)))+$B$13*($H$13+($B$15*(G162-$E$8))))+(WURZEL((POTENZ(((TAN(E162*PI()/180))/(TAN(($B$7+($B$14*(G162-$E$7)))*PI()/180))*($H$13+($B$15*(G162-$E$8)))+(TAN(E162*PI()/180))/(TAN(($B$7+($B$14*(G162-$E$7)))*PI()/180))*1/$B$16*($H$13+($B$15*(G162-$E$8)))-$B$13*1/$B$16*($H$13+($B$15*(G162-$E$8)))-($H$13+($B$15*(G162-$E$8)))+$B$13*($H$13+($B$15*(G162-$E$8)))),2))-4*((TAN(E162*PI()/180))/(TAN(($B$7+($B$14*(G162-$E$7)))*PI()/180))*1/$B$16*POTENZ(($H$13+($B$15*(G162-$E$8))),2))*((TAN(E162*PI()/180))/(TAN(($B$7+($B$14*(G162-$E$7)))*PI()/180))-1))))/(2*((TAN(E162*PI()/180))/(TAN(($B$7+($B$14*(G162-$E$7)))*PI()/180))*1/$B$16*POTENZ(($H$13+($B$15*(G162-$E$8))),2)))</f>
        <v>102.62690762413</v>
      </c>
      <c r="J162" s="120" t="n">
        <f aca="false">I162*20.9/100</f>
        <v>21.4490236934432</v>
      </c>
      <c r="K162" s="82" t="n">
        <f aca="false">($B$9-EXP(52.57-6690.9/(273.15+G162)-4.681*LN(273.15+G162)))*I162/100*0.2095</f>
        <v>213.459858830655</v>
      </c>
      <c r="L162" s="82" t="n">
        <f aca="false">K162/1.33322</f>
        <v>160.108503345776</v>
      </c>
      <c r="M162" s="119" t="n">
        <f aca="false">(($B$9-EXP(52.57-6690.9/(273.15+G162)-4.681*LN(273.15+G162)))/1013)*I162/100*0.2095*((49-1.335*G162+0.02759*POTENZ(G162,2)-0.0003235*POTENZ(G162,3)+0.000001614*POTENZ(G162,4))-($J$16*(5.516*10^-1-1.759*10^-2*G162+2.253*10^-4*POTENZ(G162,2)-2.654*10^-7*POTENZ(G162,3)+5.363*10^-8*POTENZ(G162,4))))*32/22.414</f>
        <v>8.06806842084543</v>
      </c>
      <c r="N162" s="119" t="n">
        <f aca="false">M162*31.25</f>
        <v>252.12713815142</v>
      </c>
    </row>
    <row collapsed="false" customFormat="false" customHeight="false" hidden="false" ht="12.75" outlineLevel="0" r="163">
      <c r="A163" s="118" t="n">
        <v>40402</v>
      </c>
      <c r="B163" s="0" t="s">
        <v>238</v>
      </c>
      <c r="C163" s="0" t="n">
        <v>23.704</v>
      </c>
      <c r="D163" s="0" t="n">
        <v>103.275</v>
      </c>
      <c r="E163" s="0" t="n">
        <v>28.3</v>
      </c>
      <c r="F163" s="0" t="n">
        <v>2865</v>
      </c>
      <c r="G163" s="0" t="n">
        <v>17.6</v>
      </c>
      <c r="I163" s="119" t="n">
        <f aca="false">(-((TAN(E163*PI()/180))/(TAN(($B$7+($B$14*(G163-$E$7)))*PI()/180))*($H$13+($B$15*(G163-$E$8)))+(TAN(E163*PI()/180))/(TAN(($B$7+($B$14*(G163-$E$7)))*PI()/180))*1/$B$16*($H$13+($B$15*(G163-$E$8)))-$B$13*1/$B$16*($H$13+($B$15*(G163-$E$8)))-($H$13+($B$15*(G163-$E$8)))+$B$13*($H$13+($B$15*(G163-$E$8))))+(WURZEL((POTENZ(((TAN(E163*PI()/180))/(TAN(($B$7+($B$14*(G163-$E$7)))*PI()/180))*($H$13+($B$15*(G163-$E$8)))+(TAN(E163*PI()/180))/(TAN(($B$7+($B$14*(G163-$E$7)))*PI()/180))*1/$B$16*($H$13+($B$15*(G163-$E$8)))-$B$13*1/$B$16*($H$13+($B$15*(G163-$E$8)))-($H$13+($B$15*(G163-$E$8)))+$B$13*($H$13+($B$15*(G163-$E$8)))),2))-4*((TAN(E163*PI()/180))/(TAN(($B$7+($B$14*(G163-$E$7)))*PI()/180))*1/$B$16*POTENZ(($H$13+($B$15*(G163-$E$8))),2))*((TAN(E163*PI()/180))/(TAN(($B$7+($B$14*(G163-$E$7)))*PI()/180))-1))))/(2*((TAN(E163*PI()/180))/(TAN(($B$7+($B$14*(G163-$E$7)))*PI()/180))*1/$B$16*POTENZ(($H$13+($B$15*(G163-$E$8))),2)))</f>
        <v>103.275624823534</v>
      </c>
      <c r="J163" s="120" t="n">
        <f aca="false">I163*20.9/100</f>
        <v>21.5846055881186</v>
      </c>
      <c r="K163" s="82" t="n">
        <f aca="false">($B$9-EXP(52.57-6690.9/(273.15+G163)-4.681*LN(273.15+G163)))*I163/100*0.2095</f>
        <v>214.809164631751</v>
      </c>
      <c r="L163" s="82" t="n">
        <f aca="false">K163/1.33322</f>
        <v>161.120568722155</v>
      </c>
      <c r="M163" s="119" t="n">
        <f aca="false">(($B$9-EXP(52.57-6690.9/(273.15+G163)-4.681*LN(273.15+G163)))/1013)*I163/100*0.2095*((49-1.335*G163+0.02759*POTENZ(G163,2)-0.0003235*POTENZ(G163,3)+0.000001614*POTENZ(G163,4))-($J$16*(5.516*10^-1-1.759*10^-2*G163+2.253*10^-4*POTENZ(G163,2)-2.654*10^-7*POTENZ(G163,3)+5.363*10^-8*POTENZ(G163,4))))*32/22.414</f>
        <v>8.11906766531005</v>
      </c>
      <c r="N163" s="119" t="n">
        <f aca="false">M163*31.25</f>
        <v>253.720864540939</v>
      </c>
    </row>
    <row collapsed="false" customFormat="false" customHeight="false" hidden="false" ht="12.75" outlineLevel="0" r="164">
      <c r="A164" s="118" t="n">
        <v>40402</v>
      </c>
      <c r="B164" s="0" t="s">
        <v>239</v>
      </c>
      <c r="C164" s="0" t="n">
        <v>23.871</v>
      </c>
      <c r="D164" s="0" t="n">
        <v>103.275</v>
      </c>
      <c r="E164" s="0" t="n">
        <v>28.3</v>
      </c>
      <c r="F164" s="0" t="n">
        <v>2862</v>
      </c>
      <c r="G164" s="0" t="n">
        <v>17.6</v>
      </c>
      <c r="I164" s="119" t="n">
        <f aca="false">(-((TAN(E164*PI()/180))/(TAN(($B$7+($B$14*(G164-$E$7)))*PI()/180))*($H$13+($B$15*(G164-$E$8)))+(TAN(E164*PI()/180))/(TAN(($B$7+($B$14*(G164-$E$7)))*PI()/180))*1/$B$16*($H$13+($B$15*(G164-$E$8)))-$B$13*1/$B$16*($H$13+($B$15*(G164-$E$8)))-($H$13+($B$15*(G164-$E$8)))+$B$13*($H$13+($B$15*(G164-$E$8))))+(WURZEL((POTENZ(((TAN(E164*PI()/180))/(TAN(($B$7+($B$14*(G164-$E$7)))*PI()/180))*($H$13+($B$15*(G164-$E$8)))+(TAN(E164*PI()/180))/(TAN(($B$7+($B$14*(G164-$E$7)))*PI()/180))*1/$B$16*($H$13+($B$15*(G164-$E$8)))-$B$13*1/$B$16*($H$13+($B$15*(G164-$E$8)))-($H$13+($B$15*(G164-$E$8)))+$B$13*($H$13+($B$15*(G164-$E$8)))),2))-4*((TAN(E164*PI()/180))/(TAN(($B$7+($B$14*(G164-$E$7)))*PI()/180))*1/$B$16*POTENZ(($H$13+($B$15*(G164-$E$8))),2))*((TAN(E164*PI()/180))/(TAN(($B$7+($B$14*(G164-$E$7)))*PI()/180))-1))))/(2*((TAN(E164*PI()/180))/(TAN(($B$7+($B$14*(G164-$E$7)))*PI()/180))*1/$B$16*POTENZ(($H$13+($B$15*(G164-$E$8))),2)))</f>
        <v>103.275624823534</v>
      </c>
      <c r="J164" s="120" t="n">
        <f aca="false">I164*20.9/100</f>
        <v>21.5846055881186</v>
      </c>
      <c r="K164" s="82" t="n">
        <f aca="false">($B$9-EXP(52.57-6690.9/(273.15+G164)-4.681*LN(273.15+G164)))*I164/100*0.2095</f>
        <v>214.809164631751</v>
      </c>
      <c r="L164" s="82" t="n">
        <f aca="false">K164/1.33322</f>
        <v>161.120568722155</v>
      </c>
      <c r="M164" s="119" t="n">
        <f aca="false">(($B$9-EXP(52.57-6690.9/(273.15+G164)-4.681*LN(273.15+G164)))/1013)*I164/100*0.2095*((49-1.335*G164+0.02759*POTENZ(G164,2)-0.0003235*POTENZ(G164,3)+0.000001614*POTENZ(G164,4))-($J$16*(5.516*10^-1-1.759*10^-2*G164+2.253*10^-4*POTENZ(G164,2)-2.654*10^-7*POTENZ(G164,3)+5.363*10^-8*POTENZ(G164,4))))*32/22.414</f>
        <v>8.11906766531005</v>
      </c>
      <c r="N164" s="119" t="n">
        <f aca="false">M164*31.25</f>
        <v>253.720864540939</v>
      </c>
    </row>
    <row collapsed="false" customFormat="false" customHeight="false" hidden="false" ht="12.75" outlineLevel="0" r="165">
      <c r="A165" s="118" t="n">
        <v>40402</v>
      </c>
      <c r="B165" s="0" t="s">
        <v>240</v>
      </c>
      <c r="C165" s="0" t="n">
        <v>24.038</v>
      </c>
      <c r="D165" s="0" t="n">
        <v>102.718</v>
      </c>
      <c r="E165" s="0" t="n">
        <v>28.36</v>
      </c>
      <c r="F165" s="0" t="n">
        <v>2854</v>
      </c>
      <c r="G165" s="0" t="n">
        <v>17.6</v>
      </c>
      <c r="I165" s="119" t="n">
        <f aca="false">(-((TAN(E165*PI()/180))/(TAN(($B$7+($B$14*(G165-$E$7)))*PI()/180))*($H$13+($B$15*(G165-$E$8)))+(TAN(E165*PI()/180))/(TAN(($B$7+($B$14*(G165-$E$7)))*PI()/180))*1/$B$16*($H$13+($B$15*(G165-$E$8)))-$B$13*1/$B$16*($H$13+($B$15*(G165-$E$8)))-($H$13+($B$15*(G165-$E$8)))+$B$13*($H$13+($B$15*(G165-$E$8))))+(WURZEL((POTENZ(((TAN(E165*PI()/180))/(TAN(($B$7+($B$14*(G165-$E$7)))*PI()/180))*($H$13+($B$15*(G165-$E$8)))+(TAN(E165*PI()/180))/(TAN(($B$7+($B$14*(G165-$E$7)))*PI()/180))*1/$B$16*($H$13+($B$15*(G165-$E$8)))-$B$13*1/$B$16*($H$13+($B$15*(G165-$E$8)))-($H$13+($B$15*(G165-$E$8)))+$B$13*($H$13+($B$15*(G165-$E$8)))),2))-4*((TAN(E165*PI()/180))/(TAN(($B$7+($B$14*(G165-$E$7)))*PI()/180))*1/$B$16*POTENZ(($H$13+($B$15*(G165-$E$8))),2))*((TAN(E165*PI()/180))/(TAN(($B$7+($B$14*(G165-$E$7)))*PI()/180))-1))))/(2*((TAN(E165*PI()/180))/(TAN(($B$7+($B$14*(G165-$E$7)))*PI()/180))*1/$B$16*POTENZ(($H$13+($B$15*(G165-$E$8))),2)))</f>
        <v>102.719287930403</v>
      </c>
      <c r="J165" s="120" t="n">
        <f aca="false">I165*20.9/100</f>
        <v>21.4683311774542</v>
      </c>
      <c r="K165" s="82" t="n">
        <f aca="false">($B$9-EXP(52.57-6690.9/(273.15+G165)-4.681*LN(273.15+G165)))*I165/100*0.2095</f>
        <v>213.652006168934</v>
      </c>
      <c r="L165" s="82" t="n">
        <f aca="false">K165/1.33322</f>
        <v>160.252626099919</v>
      </c>
      <c r="M165" s="119" t="n">
        <f aca="false">(($B$9-EXP(52.57-6690.9/(273.15+G165)-4.681*LN(273.15+G165)))/1013)*I165/100*0.2095*((49-1.335*G165+0.02759*POTENZ(G165,2)-0.0003235*POTENZ(G165,3)+0.000001614*POTENZ(G165,4))-($J$16*(5.516*10^-1-1.759*10^-2*G165+2.253*10^-4*POTENZ(G165,2)-2.654*10^-7*POTENZ(G165,3)+5.363*10^-8*POTENZ(G165,4))))*32/22.414</f>
        <v>8.07533094730174</v>
      </c>
      <c r="N165" s="119" t="n">
        <f aca="false">M165*31.25</f>
        <v>252.354092103179</v>
      </c>
    </row>
    <row collapsed="false" customFormat="false" customHeight="false" hidden="false" ht="12.75" outlineLevel="0" r="166">
      <c r="A166" s="118" t="n">
        <v>40402</v>
      </c>
      <c r="B166" s="0" t="s">
        <v>241</v>
      </c>
      <c r="C166" s="0" t="n">
        <v>24.205</v>
      </c>
      <c r="D166" s="0" t="n">
        <v>102.904</v>
      </c>
      <c r="E166" s="0" t="n">
        <v>28.34</v>
      </c>
      <c r="F166" s="0" t="n">
        <v>2860</v>
      </c>
      <c r="G166" s="0" t="n">
        <v>17.6</v>
      </c>
      <c r="I166" s="119" t="n">
        <f aca="false">(-((TAN(E166*PI()/180))/(TAN(($B$7+($B$14*(G166-$E$7)))*PI()/180))*($H$13+($B$15*(G166-$E$8)))+(TAN(E166*PI()/180))/(TAN(($B$7+($B$14*(G166-$E$7)))*PI()/180))*1/$B$16*($H$13+($B$15*(G166-$E$8)))-$B$13*1/$B$16*($H$13+($B$15*(G166-$E$8)))-($H$13+($B$15*(G166-$E$8)))+$B$13*($H$13+($B$15*(G166-$E$8))))+(WURZEL((POTENZ(((TAN(E166*PI()/180))/(TAN(($B$7+($B$14*(G166-$E$7)))*PI()/180))*($H$13+($B$15*(G166-$E$8)))+(TAN(E166*PI()/180))/(TAN(($B$7+($B$14*(G166-$E$7)))*PI()/180))*1/$B$16*($H$13+($B$15*(G166-$E$8)))-$B$13*1/$B$16*($H$13+($B$15*(G166-$E$8)))-($H$13+($B$15*(G166-$E$8)))+$B$13*($H$13+($B$15*(G166-$E$8)))),2))-4*((TAN(E166*PI()/180))/(TAN(($B$7+($B$14*(G166-$E$7)))*PI()/180))*1/$B$16*POTENZ(($H$13+($B$15*(G166-$E$8))),2))*((TAN(E166*PI()/180))/(TAN(($B$7+($B$14*(G166-$E$7)))*PI()/180))-1))))/(2*((TAN(E166*PI()/180))/(TAN(($B$7+($B$14*(G166-$E$7)))*PI()/180))*1/$B$16*POTENZ(($H$13+($B$15*(G166-$E$8))),2)))</f>
        <v>102.904341580727</v>
      </c>
      <c r="J166" s="120" t="n">
        <f aca="false">I166*20.9/100</f>
        <v>21.5070073903718</v>
      </c>
      <c r="K166" s="82" t="n">
        <f aca="false">($B$9-EXP(52.57-6690.9/(273.15+G166)-4.681*LN(273.15+G166)))*I166/100*0.2095</f>
        <v>214.036910352336</v>
      </c>
      <c r="L166" s="82" t="n">
        <f aca="false">K166/1.33322</f>
        <v>160.541328777198</v>
      </c>
      <c r="M166" s="119" t="n">
        <f aca="false">(($B$9-EXP(52.57-6690.9/(273.15+G166)-4.681*LN(273.15+G166)))/1013)*I166/100*0.2095*((49-1.335*G166+0.02759*POTENZ(G166,2)-0.0003235*POTENZ(G166,3)+0.000001614*POTENZ(G166,4))-($J$16*(5.516*10^-1-1.759*10^-2*G166+2.253*10^-4*POTENZ(G166,2)-2.654*10^-7*POTENZ(G166,3)+5.363*10^-8*POTENZ(G166,4))))*32/22.414</f>
        <v>8.08987903753365</v>
      </c>
      <c r="N166" s="119" t="n">
        <f aca="false">M166*31.25</f>
        <v>252.808719922927</v>
      </c>
    </row>
    <row collapsed="false" customFormat="false" customHeight="false" hidden="false" ht="12.75" outlineLevel="0" r="167">
      <c r="A167" s="118" t="n">
        <v>40402</v>
      </c>
      <c r="B167" s="0" t="s">
        <v>242</v>
      </c>
      <c r="C167" s="0" t="n">
        <v>24.372</v>
      </c>
      <c r="D167" s="0" t="n">
        <v>102.904</v>
      </c>
      <c r="E167" s="0" t="n">
        <v>28.34</v>
      </c>
      <c r="F167" s="0" t="n">
        <v>2861</v>
      </c>
      <c r="G167" s="0" t="n">
        <v>17.6</v>
      </c>
      <c r="I167" s="119" t="n">
        <f aca="false">(-((TAN(E167*PI()/180))/(TAN(($B$7+($B$14*(G167-$E$7)))*PI()/180))*($H$13+($B$15*(G167-$E$8)))+(TAN(E167*PI()/180))/(TAN(($B$7+($B$14*(G167-$E$7)))*PI()/180))*1/$B$16*($H$13+($B$15*(G167-$E$8)))-$B$13*1/$B$16*($H$13+($B$15*(G167-$E$8)))-($H$13+($B$15*(G167-$E$8)))+$B$13*($H$13+($B$15*(G167-$E$8))))+(WURZEL((POTENZ(((TAN(E167*PI()/180))/(TAN(($B$7+($B$14*(G167-$E$7)))*PI()/180))*($H$13+($B$15*(G167-$E$8)))+(TAN(E167*PI()/180))/(TAN(($B$7+($B$14*(G167-$E$7)))*PI()/180))*1/$B$16*($H$13+($B$15*(G167-$E$8)))-$B$13*1/$B$16*($H$13+($B$15*(G167-$E$8)))-($H$13+($B$15*(G167-$E$8)))+$B$13*($H$13+($B$15*(G167-$E$8)))),2))-4*((TAN(E167*PI()/180))/(TAN(($B$7+($B$14*(G167-$E$7)))*PI()/180))*1/$B$16*POTENZ(($H$13+($B$15*(G167-$E$8))),2))*((TAN(E167*PI()/180))/(TAN(($B$7+($B$14*(G167-$E$7)))*PI()/180))-1))))/(2*((TAN(E167*PI()/180))/(TAN(($B$7+($B$14*(G167-$E$7)))*PI()/180))*1/$B$16*POTENZ(($H$13+($B$15*(G167-$E$8))),2)))</f>
        <v>102.904341580727</v>
      </c>
      <c r="J167" s="120" t="n">
        <f aca="false">I167*20.9/100</f>
        <v>21.5070073903718</v>
      </c>
      <c r="K167" s="82" t="n">
        <f aca="false">($B$9-EXP(52.57-6690.9/(273.15+G167)-4.681*LN(273.15+G167)))*I167/100*0.2095</f>
        <v>214.036910352336</v>
      </c>
      <c r="L167" s="82" t="n">
        <f aca="false">K167/1.33322</f>
        <v>160.541328777198</v>
      </c>
      <c r="M167" s="119" t="n">
        <f aca="false">(($B$9-EXP(52.57-6690.9/(273.15+G167)-4.681*LN(273.15+G167)))/1013)*I167/100*0.2095*((49-1.335*G167+0.02759*POTENZ(G167,2)-0.0003235*POTENZ(G167,3)+0.000001614*POTENZ(G167,4))-($J$16*(5.516*10^-1-1.759*10^-2*G167+2.253*10^-4*POTENZ(G167,2)-2.654*10^-7*POTENZ(G167,3)+5.363*10^-8*POTENZ(G167,4))))*32/22.414</f>
        <v>8.08987903753365</v>
      </c>
      <c r="N167" s="119" t="n">
        <f aca="false">M167*31.25</f>
        <v>252.808719922927</v>
      </c>
    </row>
    <row collapsed="false" customFormat="false" customHeight="false" hidden="false" ht="12.75" outlineLevel="0" r="168">
      <c r="A168" s="118" t="n">
        <v>40402</v>
      </c>
      <c r="B168" s="0" t="s">
        <v>243</v>
      </c>
      <c r="C168" s="0" t="n">
        <v>24.538</v>
      </c>
      <c r="D168" s="0" t="n">
        <v>102.626</v>
      </c>
      <c r="E168" s="0" t="n">
        <v>28.37</v>
      </c>
      <c r="F168" s="0" t="n">
        <v>2859</v>
      </c>
      <c r="G168" s="0" t="n">
        <v>17.6</v>
      </c>
      <c r="I168" s="119" t="n">
        <f aca="false">(-((TAN(E168*PI()/180))/(TAN(($B$7+($B$14*(G168-$E$7)))*PI()/180))*($H$13+($B$15*(G168-$E$8)))+(TAN(E168*PI()/180))/(TAN(($B$7+($B$14*(G168-$E$7)))*PI()/180))*1/$B$16*($H$13+($B$15*(G168-$E$8)))-$B$13*1/$B$16*($H$13+($B$15*(G168-$E$8)))-($H$13+($B$15*(G168-$E$8)))+$B$13*($H$13+($B$15*(G168-$E$8))))+(WURZEL((POTENZ(((TAN(E168*PI()/180))/(TAN(($B$7+($B$14*(G168-$E$7)))*PI()/180))*($H$13+($B$15*(G168-$E$8)))+(TAN(E168*PI()/180))/(TAN(($B$7+($B$14*(G168-$E$7)))*PI()/180))*1/$B$16*($H$13+($B$15*(G168-$E$8)))-$B$13*1/$B$16*($H$13+($B$15*(G168-$E$8)))-($H$13+($B$15*(G168-$E$8)))+$B$13*($H$13+($B$15*(G168-$E$8)))),2))-4*((TAN(E168*PI()/180))/(TAN(($B$7+($B$14*(G168-$E$7)))*PI()/180))*1/$B$16*POTENZ(($H$13+($B$15*(G168-$E$8))),2))*((TAN(E168*PI()/180))/(TAN(($B$7+($B$14*(G168-$E$7)))*PI()/180))-1))))/(2*((TAN(E168*PI()/180))/(TAN(($B$7+($B$14*(G168-$E$7)))*PI()/180))*1/$B$16*POTENZ(($H$13+($B$15*(G168-$E$8))),2)))</f>
        <v>102.62690762413</v>
      </c>
      <c r="J168" s="120" t="n">
        <f aca="false">I168*20.9/100</f>
        <v>21.4490236934432</v>
      </c>
      <c r="K168" s="82" t="n">
        <f aca="false">($B$9-EXP(52.57-6690.9/(273.15+G168)-4.681*LN(273.15+G168)))*I168/100*0.2095</f>
        <v>213.459858830655</v>
      </c>
      <c r="L168" s="82" t="n">
        <f aca="false">K168/1.33322</f>
        <v>160.108503345776</v>
      </c>
      <c r="M168" s="119" t="n">
        <f aca="false">(($B$9-EXP(52.57-6690.9/(273.15+G168)-4.681*LN(273.15+G168)))/1013)*I168/100*0.2095*((49-1.335*G168+0.02759*POTENZ(G168,2)-0.0003235*POTENZ(G168,3)+0.000001614*POTENZ(G168,4))-($J$16*(5.516*10^-1-1.759*10^-2*G168+2.253*10^-4*POTENZ(G168,2)-2.654*10^-7*POTENZ(G168,3)+5.363*10^-8*POTENZ(G168,4))))*32/22.414</f>
        <v>8.06806842084543</v>
      </c>
      <c r="N168" s="119" t="n">
        <f aca="false">M168*31.25</f>
        <v>252.12713815142</v>
      </c>
    </row>
    <row collapsed="false" customFormat="false" customHeight="false" hidden="false" ht="12.75" outlineLevel="0" r="169">
      <c r="A169" s="118" t="n">
        <v>40402</v>
      </c>
      <c r="B169" s="0" t="s">
        <v>244</v>
      </c>
      <c r="C169" s="0" t="n">
        <v>24.705</v>
      </c>
      <c r="D169" s="0" t="n">
        <v>102.904</v>
      </c>
      <c r="E169" s="0" t="n">
        <v>28.34</v>
      </c>
      <c r="F169" s="0" t="n">
        <v>2861</v>
      </c>
      <c r="G169" s="0" t="n">
        <v>17.6</v>
      </c>
      <c r="I169" s="119" t="n">
        <f aca="false">(-((TAN(E169*PI()/180))/(TAN(($B$7+($B$14*(G169-$E$7)))*PI()/180))*($H$13+($B$15*(G169-$E$8)))+(TAN(E169*PI()/180))/(TAN(($B$7+($B$14*(G169-$E$7)))*PI()/180))*1/$B$16*($H$13+($B$15*(G169-$E$8)))-$B$13*1/$B$16*($H$13+($B$15*(G169-$E$8)))-($H$13+($B$15*(G169-$E$8)))+$B$13*($H$13+($B$15*(G169-$E$8))))+(WURZEL((POTENZ(((TAN(E169*PI()/180))/(TAN(($B$7+($B$14*(G169-$E$7)))*PI()/180))*($H$13+($B$15*(G169-$E$8)))+(TAN(E169*PI()/180))/(TAN(($B$7+($B$14*(G169-$E$7)))*PI()/180))*1/$B$16*($H$13+($B$15*(G169-$E$8)))-$B$13*1/$B$16*($H$13+($B$15*(G169-$E$8)))-($H$13+($B$15*(G169-$E$8)))+$B$13*($H$13+($B$15*(G169-$E$8)))),2))-4*((TAN(E169*PI()/180))/(TAN(($B$7+($B$14*(G169-$E$7)))*PI()/180))*1/$B$16*POTENZ(($H$13+($B$15*(G169-$E$8))),2))*((TAN(E169*PI()/180))/(TAN(($B$7+($B$14*(G169-$E$7)))*PI()/180))-1))))/(2*((TAN(E169*PI()/180))/(TAN(($B$7+($B$14*(G169-$E$7)))*PI()/180))*1/$B$16*POTENZ(($H$13+($B$15*(G169-$E$8))),2)))</f>
        <v>102.904341580727</v>
      </c>
      <c r="J169" s="120" t="n">
        <f aca="false">I169*20.9/100</f>
        <v>21.5070073903718</v>
      </c>
      <c r="K169" s="82" t="n">
        <f aca="false">($B$9-EXP(52.57-6690.9/(273.15+G169)-4.681*LN(273.15+G169)))*I169/100*0.2095</f>
        <v>214.036910352336</v>
      </c>
      <c r="L169" s="82" t="n">
        <f aca="false">K169/1.33322</f>
        <v>160.541328777198</v>
      </c>
      <c r="M169" s="119" t="n">
        <f aca="false">(($B$9-EXP(52.57-6690.9/(273.15+G169)-4.681*LN(273.15+G169)))/1013)*I169/100*0.2095*((49-1.335*G169+0.02759*POTENZ(G169,2)-0.0003235*POTENZ(G169,3)+0.000001614*POTENZ(G169,4))-($J$16*(5.516*10^-1-1.759*10^-2*G169+2.253*10^-4*POTENZ(G169,2)-2.654*10^-7*POTENZ(G169,3)+5.363*10^-8*POTENZ(G169,4))))*32/22.414</f>
        <v>8.08987903753365</v>
      </c>
      <c r="N169" s="119" t="n">
        <f aca="false">M169*31.25</f>
        <v>252.808719922927</v>
      </c>
    </row>
    <row collapsed="false" customFormat="false" customHeight="false" hidden="false" ht="12.75" outlineLevel="0" r="170">
      <c r="A170" s="118" t="n">
        <v>40402</v>
      </c>
      <c r="B170" s="0" t="s">
        <v>245</v>
      </c>
      <c r="C170" s="0" t="n">
        <v>24.872</v>
      </c>
      <c r="D170" s="0" t="n">
        <v>102.996</v>
      </c>
      <c r="E170" s="0" t="n">
        <v>28.33</v>
      </c>
      <c r="F170" s="0" t="n">
        <v>2856</v>
      </c>
      <c r="G170" s="0" t="n">
        <v>17.6</v>
      </c>
      <c r="I170" s="119" t="n">
        <f aca="false">(-((TAN(E170*PI()/180))/(TAN(($B$7+($B$14*(G170-$E$7)))*PI()/180))*($H$13+($B$15*(G170-$E$8)))+(TAN(E170*PI()/180))/(TAN(($B$7+($B$14*(G170-$E$7)))*PI()/180))*1/$B$16*($H$13+($B$15*(G170-$E$8)))-$B$13*1/$B$16*($H$13+($B$15*(G170-$E$8)))-($H$13+($B$15*(G170-$E$8)))+$B$13*($H$13+($B$15*(G170-$E$8))))+(WURZEL((POTENZ(((TAN(E170*PI()/180))/(TAN(($B$7+($B$14*(G170-$E$7)))*PI()/180))*($H$13+($B$15*(G170-$E$8)))+(TAN(E170*PI()/180))/(TAN(($B$7+($B$14*(G170-$E$7)))*PI()/180))*1/$B$16*($H$13+($B$15*(G170-$E$8)))-$B$13*1/$B$16*($H$13+($B$15*(G170-$E$8)))-($H$13+($B$15*(G170-$E$8)))+$B$13*($H$13+($B$15*(G170-$E$8)))),2))-4*((TAN(E170*PI()/180))/(TAN(($B$7+($B$14*(G170-$E$7)))*PI()/180))*1/$B$16*POTENZ(($H$13+($B$15*(G170-$E$8))),2))*((TAN(E170*PI()/180))/(TAN(($B$7+($B$14*(G170-$E$7)))*PI()/180))-1))))/(2*((TAN(E170*PI()/180))/(TAN(($B$7+($B$14*(G170-$E$7)))*PI()/180))*1/$B$16*POTENZ(($H$13+($B$15*(G170-$E$8))),2)))</f>
        <v>102.997015195246</v>
      </c>
      <c r="J170" s="120" t="n">
        <f aca="false">I170*20.9/100</f>
        <v>21.5263761758064</v>
      </c>
      <c r="K170" s="82" t="n">
        <f aca="false">($B$9-EXP(52.57-6690.9/(273.15+G170)-4.681*LN(273.15+G170)))*I170/100*0.2095</f>
        <v>214.229667760024</v>
      </c>
      <c r="L170" s="82" t="n">
        <f aca="false">K170/1.33322</f>
        <v>160.685909122294</v>
      </c>
      <c r="M170" s="119" t="n">
        <f aca="false">(($B$9-EXP(52.57-6690.9/(273.15+G170)-4.681*LN(273.15+G170)))/1013)*I170/100*0.2095*((49-1.335*G170+0.02759*POTENZ(G170,2)-0.0003235*POTENZ(G170,3)+0.000001614*POTENZ(G170,4))-($J$16*(5.516*10^-1-1.759*10^-2*G170+2.253*10^-4*POTENZ(G170,2)-2.654*10^-7*POTENZ(G170,3)+5.363*10^-8*POTENZ(G170,4))))*32/22.414</f>
        <v>8.09716462257232</v>
      </c>
      <c r="N170" s="119" t="n">
        <f aca="false">M170*31.25</f>
        <v>253.036394455385</v>
      </c>
    </row>
    <row collapsed="false" customFormat="false" customHeight="false" hidden="false" ht="12.75" outlineLevel="0" r="171">
      <c r="A171" s="118" t="n">
        <v>40402</v>
      </c>
      <c r="B171" s="0" t="s">
        <v>246</v>
      </c>
      <c r="C171" s="0" t="n">
        <v>25.039</v>
      </c>
      <c r="D171" s="0" t="n">
        <v>103.275</v>
      </c>
      <c r="E171" s="0" t="n">
        <v>28.3</v>
      </c>
      <c r="F171" s="0" t="n">
        <v>2855</v>
      </c>
      <c r="G171" s="0" t="n">
        <v>17.6</v>
      </c>
      <c r="I171" s="119" t="n">
        <f aca="false">(-((TAN(E171*PI()/180))/(TAN(($B$7+($B$14*(G171-$E$7)))*PI()/180))*($H$13+($B$15*(G171-$E$8)))+(TAN(E171*PI()/180))/(TAN(($B$7+($B$14*(G171-$E$7)))*PI()/180))*1/$B$16*($H$13+($B$15*(G171-$E$8)))-$B$13*1/$B$16*($H$13+($B$15*(G171-$E$8)))-($H$13+($B$15*(G171-$E$8)))+$B$13*($H$13+($B$15*(G171-$E$8))))+(WURZEL((POTENZ(((TAN(E171*PI()/180))/(TAN(($B$7+($B$14*(G171-$E$7)))*PI()/180))*($H$13+($B$15*(G171-$E$8)))+(TAN(E171*PI()/180))/(TAN(($B$7+($B$14*(G171-$E$7)))*PI()/180))*1/$B$16*($H$13+($B$15*(G171-$E$8)))-$B$13*1/$B$16*($H$13+($B$15*(G171-$E$8)))-($H$13+($B$15*(G171-$E$8)))+$B$13*($H$13+($B$15*(G171-$E$8)))),2))-4*((TAN(E171*PI()/180))/(TAN(($B$7+($B$14*(G171-$E$7)))*PI()/180))*1/$B$16*POTENZ(($H$13+($B$15*(G171-$E$8))),2))*((TAN(E171*PI()/180))/(TAN(($B$7+($B$14*(G171-$E$7)))*PI()/180))-1))))/(2*((TAN(E171*PI()/180))/(TAN(($B$7+($B$14*(G171-$E$7)))*PI()/180))*1/$B$16*POTENZ(($H$13+($B$15*(G171-$E$8))),2)))</f>
        <v>103.275624823534</v>
      </c>
      <c r="J171" s="120" t="n">
        <f aca="false">I171*20.9/100</f>
        <v>21.5846055881186</v>
      </c>
      <c r="K171" s="82" t="n">
        <f aca="false">($B$9-EXP(52.57-6690.9/(273.15+G171)-4.681*LN(273.15+G171)))*I171/100*0.2095</f>
        <v>214.809164631751</v>
      </c>
      <c r="L171" s="82" t="n">
        <f aca="false">K171/1.33322</f>
        <v>161.120568722155</v>
      </c>
      <c r="M171" s="119" t="n">
        <f aca="false">(($B$9-EXP(52.57-6690.9/(273.15+G171)-4.681*LN(273.15+G171)))/1013)*I171/100*0.2095*((49-1.335*G171+0.02759*POTENZ(G171,2)-0.0003235*POTENZ(G171,3)+0.000001614*POTENZ(G171,4))-($J$16*(5.516*10^-1-1.759*10^-2*G171+2.253*10^-4*POTENZ(G171,2)-2.654*10^-7*POTENZ(G171,3)+5.363*10^-8*POTENZ(G171,4))))*32/22.414</f>
        <v>8.11906766531005</v>
      </c>
      <c r="N171" s="119" t="n">
        <f aca="false">M171*31.25</f>
        <v>253.720864540939</v>
      </c>
    </row>
    <row collapsed="false" customFormat="false" customHeight="false" hidden="false" ht="12.75" outlineLevel="0" r="172">
      <c r="A172" s="118" t="n">
        <v>40402</v>
      </c>
      <c r="B172" s="0" t="s">
        <v>247</v>
      </c>
      <c r="C172" s="0" t="n">
        <v>25.206</v>
      </c>
      <c r="D172" s="0" t="n">
        <v>104.116</v>
      </c>
      <c r="E172" s="0" t="n">
        <v>28.21</v>
      </c>
      <c r="F172" s="0" t="n">
        <v>2859</v>
      </c>
      <c r="G172" s="0" t="n">
        <v>17.6</v>
      </c>
      <c r="I172" s="119" t="n">
        <f aca="false">(-((TAN(E172*PI()/180))/(TAN(($B$7+($B$14*(G172-$E$7)))*PI()/180))*($H$13+($B$15*(G172-$E$8)))+(TAN(E172*PI()/180))/(TAN(($B$7+($B$14*(G172-$E$7)))*PI()/180))*1/$B$16*($H$13+($B$15*(G172-$E$8)))-$B$13*1/$B$16*($H$13+($B$15*(G172-$E$8)))-($H$13+($B$15*(G172-$E$8)))+$B$13*($H$13+($B$15*(G172-$E$8))))+(WURZEL((POTENZ(((TAN(E172*PI()/180))/(TAN(($B$7+($B$14*(G172-$E$7)))*PI()/180))*($H$13+($B$15*(G172-$E$8)))+(TAN(E172*PI()/180))/(TAN(($B$7+($B$14*(G172-$E$7)))*PI()/180))*1/$B$16*($H$13+($B$15*(G172-$E$8)))-$B$13*1/$B$16*($H$13+($B$15*(G172-$E$8)))-($H$13+($B$15*(G172-$E$8)))+$B$13*($H$13+($B$15*(G172-$E$8)))),2))-4*((TAN(E172*PI()/180))/(TAN(($B$7+($B$14*(G172-$E$7)))*PI()/180))*1/$B$16*POTENZ(($H$13+($B$15*(G172-$E$8))),2))*((TAN(E172*PI()/180))/(TAN(($B$7+($B$14*(G172-$E$7)))*PI()/180))-1))))/(2*((TAN(E172*PI()/180))/(TAN(($B$7+($B$14*(G172-$E$7)))*PI()/180))*1/$B$16*POTENZ(($H$13+($B$15*(G172-$E$8))),2)))</f>
        <v>104.116784691596</v>
      </c>
      <c r="J172" s="120" t="n">
        <f aca="false">I172*20.9/100</f>
        <v>21.7604080005436</v>
      </c>
      <c r="K172" s="82" t="n">
        <f aca="false">($B$9-EXP(52.57-6690.9/(273.15+G172)-4.681*LN(273.15+G172)))*I172/100*0.2095</f>
        <v>216.558743478541</v>
      </c>
      <c r="L172" s="82" t="n">
        <f aca="false">K172/1.33322</f>
        <v>162.43286440238</v>
      </c>
      <c r="M172" s="119" t="n">
        <f aca="false">(($B$9-EXP(52.57-6690.9/(273.15+G172)-4.681*LN(273.15+G172)))/1013)*I172/100*0.2095*((49-1.335*G172+0.02759*POTENZ(G172,2)-0.0003235*POTENZ(G172,3)+0.000001614*POTENZ(G172,4))-($J$16*(5.516*10^-1-1.759*10^-2*G172+2.253*10^-4*POTENZ(G172,2)-2.654*10^-7*POTENZ(G172,3)+5.363*10^-8*POTENZ(G172,4))))*32/22.414</f>
        <v>8.18519589157653</v>
      </c>
      <c r="N172" s="119" t="n">
        <f aca="false">M172*31.25</f>
        <v>255.787371611766</v>
      </c>
    </row>
    <row collapsed="false" customFormat="false" customHeight="false" hidden="false" ht="12.75" outlineLevel="0" r="173">
      <c r="A173" s="118" t="n">
        <v>40402</v>
      </c>
      <c r="B173" s="0" t="s">
        <v>248</v>
      </c>
      <c r="C173" s="0" t="n">
        <v>25.373</v>
      </c>
      <c r="D173" s="0" t="n">
        <v>103.182</v>
      </c>
      <c r="E173" s="0" t="n">
        <v>28.31</v>
      </c>
      <c r="F173" s="0" t="n">
        <v>2854</v>
      </c>
      <c r="G173" s="0" t="n">
        <v>17.6</v>
      </c>
      <c r="I173" s="119" t="n">
        <f aca="false">(-((TAN(E173*PI()/180))/(TAN(($B$7+($B$14*(G173-$E$7)))*PI()/180))*($H$13+($B$15*(G173-$E$8)))+(TAN(E173*PI()/180))/(TAN(($B$7+($B$14*(G173-$E$7)))*PI()/180))*1/$B$16*($H$13+($B$15*(G173-$E$8)))-$B$13*1/$B$16*($H$13+($B$15*(G173-$E$8)))-($H$13+($B$15*(G173-$E$8)))+$B$13*($H$13+($B$15*(G173-$E$8))))+(WURZEL((POTENZ(((TAN(E173*PI()/180))/(TAN(($B$7+($B$14*(G173-$E$7)))*PI()/180))*($H$13+($B$15*(G173-$E$8)))+(TAN(E173*PI()/180))/(TAN(($B$7+($B$14*(G173-$E$7)))*PI()/180))*1/$B$16*($H$13+($B$15*(G173-$E$8)))-$B$13*1/$B$16*($H$13+($B$15*(G173-$E$8)))-($H$13+($B$15*(G173-$E$8)))+$B$13*($H$13+($B$15*(G173-$E$8)))),2))-4*((TAN(E173*PI()/180))/(TAN(($B$7+($B$14*(G173-$E$7)))*PI()/180))*1/$B$16*POTENZ(($H$13+($B$15*(G173-$E$8))),2))*((TAN(E173*PI()/180))/(TAN(($B$7+($B$14*(G173-$E$7)))*PI()/180))-1))))/(2*((TAN(E173*PI()/180))/(TAN(($B$7+($B$14*(G173-$E$7)))*PI()/180))*1/$B$16*POTENZ(($H$13+($B$15*(G173-$E$8))),2)))</f>
        <v>103.182656680774</v>
      </c>
      <c r="J173" s="120" t="n">
        <f aca="false">I173*20.9/100</f>
        <v>21.5651752462818</v>
      </c>
      <c r="K173" s="82" t="n">
        <f aca="false">($B$9-EXP(52.57-6690.9/(273.15+G173)-4.681*LN(273.15+G173)))*I173/100*0.2095</f>
        <v>214.615794617116</v>
      </c>
      <c r="L173" s="82" t="n">
        <f aca="false">K173/1.33322</f>
        <v>160.975528882792</v>
      </c>
      <c r="M173" s="119" t="n">
        <f aca="false">(($B$9-EXP(52.57-6690.9/(273.15+G173)-4.681*LN(273.15+G173)))/1013)*I173/100*0.2095*((49-1.335*G173+0.02759*POTENZ(G173,2)-0.0003235*POTENZ(G173,3)+0.000001614*POTENZ(G173,4))-($J$16*(5.516*10^-1-1.759*10^-2*G173+2.253*10^-4*POTENZ(G173,2)-2.654*10^-7*POTENZ(G173,3)+5.363*10^-8*POTENZ(G173,4))))*32/22.414</f>
        <v>8.1117589257786</v>
      </c>
      <c r="N173" s="119" t="n">
        <f aca="false">M173*31.25</f>
        <v>253.492466430581</v>
      </c>
    </row>
    <row collapsed="false" customFormat="false" customHeight="false" hidden="false" ht="12.75" outlineLevel="0" r="174">
      <c r="A174" s="118" t="n">
        <v>40402</v>
      </c>
      <c r="B174" s="0" t="s">
        <v>249</v>
      </c>
      <c r="C174" s="0" t="n">
        <v>25.54</v>
      </c>
      <c r="D174" s="0" t="n">
        <v>103.648</v>
      </c>
      <c r="E174" s="0" t="n">
        <v>28.26</v>
      </c>
      <c r="F174" s="0" t="n">
        <v>2851</v>
      </c>
      <c r="G174" s="0" t="n">
        <v>17.6</v>
      </c>
      <c r="I174" s="119" t="n">
        <f aca="false">(-((TAN(E174*PI()/180))/(TAN(($B$7+($B$14*(G174-$E$7)))*PI()/180))*($H$13+($B$15*(G174-$E$8)))+(TAN(E174*PI()/180))/(TAN(($B$7+($B$14*(G174-$E$7)))*PI()/180))*1/$B$16*($H$13+($B$15*(G174-$E$8)))-$B$13*1/$B$16*($H$13+($B$15*(G174-$E$8)))-($H$13+($B$15*(G174-$E$8)))+$B$13*($H$13+($B$15*(G174-$E$8))))+(WURZEL((POTENZ(((TAN(E174*PI()/180))/(TAN(($B$7+($B$14*(G174-$E$7)))*PI()/180))*($H$13+($B$15*(G174-$E$8)))+(TAN(E174*PI()/180))/(TAN(($B$7+($B$14*(G174-$E$7)))*PI()/180))*1/$B$16*($H$13+($B$15*(G174-$E$8)))-$B$13*1/$B$16*($H$13+($B$15*(G174-$E$8)))-($H$13+($B$15*(G174-$E$8)))+$B$13*($H$13+($B$15*(G174-$E$8)))),2))-4*((TAN(E174*PI()/180))/(TAN(($B$7+($B$14*(G174-$E$7)))*PI()/180))*1/$B$16*POTENZ(($H$13+($B$15*(G174-$E$8))),2))*((TAN(E174*PI()/180))/(TAN(($B$7+($B$14*(G174-$E$7)))*PI()/180))-1))))/(2*((TAN(E174*PI()/180))/(TAN(($B$7+($B$14*(G174-$E$7)))*PI()/180))*1/$B$16*POTENZ(($H$13+($B$15*(G174-$E$8))),2)))</f>
        <v>103.648483241654</v>
      </c>
      <c r="J174" s="120" t="n">
        <f aca="false">I174*20.9/100</f>
        <v>21.6625329975057</v>
      </c>
      <c r="K174" s="82" t="n">
        <f aca="false">($B$9-EXP(52.57-6690.9/(273.15+G174)-4.681*LN(273.15+G174)))*I174/100*0.2095</f>
        <v>215.584695212749</v>
      </c>
      <c r="L174" s="82" t="n">
        <f aca="false">K174/1.33322</f>
        <v>161.70226610218</v>
      </c>
      <c r="M174" s="119" t="n">
        <f aca="false">(($B$9-EXP(52.57-6690.9/(273.15+G174)-4.681*LN(273.15+G174)))/1013)*I174/100*0.2095*((49-1.335*G174+0.02759*POTENZ(G174,2)-0.0003235*POTENZ(G174,3)+0.000001614*POTENZ(G174,4))-($J$16*(5.516*10^-1-1.759*10^-2*G174+2.253*10^-4*POTENZ(G174,2)-2.654*10^-7*POTENZ(G174,3)+5.363*10^-8*POTENZ(G174,4))))*32/22.414</f>
        <v>8.14838012632367</v>
      </c>
      <c r="N174" s="119" t="n">
        <f aca="false">M174*31.25</f>
        <v>254.636878947615</v>
      </c>
    </row>
    <row collapsed="false" customFormat="false" customHeight="false" hidden="false" ht="12.75" outlineLevel="0" r="175">
      <c r="A175" s="118" t="n">
        <v>40402</v>
      </c>
      <c r="B175" s="0" t="s">
        <v>250</v>
      </c>
      <c r="C175" s="0" t="n">
        <v>25.707</v>
      </c>
      <c r="D175" s="0" t="n">
        <v>103.835</v>
      </c>
      <c r="E175" s="0" t="n">
        <v>28.24</v>
      </c>
      <c r="F175" s="0" t="n">
        <v>2853</v>
      </c>
      <c r="G175" s="0" t="n">
        <v>17.6</v>
      </c>
      <c r="I175" s="119" t="n">
        <f aca="false">(-((TAN(E175*PI()/180))/(TAN(($B$7+($B$14*(G175-$E$7)))*PI()/180))*($H$13+($B$15*(G175-$E$8)))+(TAN(E175*PI()/180))/(TAN(($B$7+($B$14*(G175-$E$7)))*PI()/180))*1/$B$16*($H$13+($B$15*(G175-$E$8)))-$B$13*1/$B$16*($H$13+($B$15*(G175-$E$8)))-($H$13+($B$15*(G175-$E$8)))+$B$13*($H$13+($B$15*(G175-$E$8))))+(WURZEL((POTENZ(((TAN(E175*PI()/180))/(TAN(($B$7+($B$14*(G175-$E$7)))*PI()/180))*($H$13+($B$15*(G175-$E$8)))+(TAN(E175*PI()/180))/(TAN(($B$7+($B$14*(G175-$E$7)))*PI()/180))*1/$B$16*($H$13+($B$15*(G175-$E$8)))-$B$13*1/$B$16*($H$13+($B$15*(G175-$E$8)))-($H$13+($B$15*(G175-$E$8)))+$B$13*($H$13+($B$15*(G175-$E$8)))),2))-4*((TAN(E175*PI()/180))/(TAN(($B$7+($B$14*(G175-$E$7)))*PI()/180))*1/$B$16*POTENZ(($H$13+($B$15*(G175-$E$8))),2))*((TAN(E175*PI()/180))/(TAN(($B$7+($B$14*(G175-$E$7)))*PI()/180))-1))))/(2*((TAN(E175*PI()/180))/(TAN(($B$7+($B$14*(G175-$E$7)))*PI()/180))*1/$B$16*POTENZ(($H$13+($B$15*(G175-$E$8))),2)))</f>
        <v>103.835505874013</v>
      </c>
      <c r="J175" s="120" t="n">
        <f aca="false">I175*20.9/100</f>
        <v>21.7016207276687</v>
      </c>
      <c r="K175" s="82" t="n">
        <f aca="false">($B$9-EXP(52.57-6690.9/(273.15+G175)-4.681*LN(273.15+G175)))*I175/100*0.2095</f>
        <v>215.97369479995</v>
      </c>
      <c r="L175" s="82" t="n">
        <f aca="false">K175/1.33322</f>
        <v>161.994040593413</v>
      </c>
      <c r="M175" s="119" t="n">
        <f aca="false">(($B$9-EXP(52.57-6690.9/(273.15+G175)-4.681*LN(273.15+G175)))/1013)*I175/100*0.2095*((49-1.335*G175+0.02759*POTENZ(G175,2)-0.0003235*POTENZ(G175,3)+0.000001614*POTENZ(G175,4))-($J$16*(5.516*10^-1-1.759*10^-2*G175+2.253*10^-4*POTENZ(G175,2)-2.654*10^-7*POTENZ(G175,3)+5.363*10^-8*POTENZ(G175,4))))*32/22.414</f>
        <v>8.16308300911583</v>
      </c>
      <c r="N175" s="119" t="n">
        <f aca="false">M175*31.25</f>
        <v>255.09634403487</v>
      </c>
    </row>
    <row collapsed="false" customFormat="false" customHeight="false" hidden="false" ht="12.75" outlineLevel="0" r="176">
      <c r="A176" s="118" t="n">
        <v>40402</v>
      </c>
      <c r="B176" s="0" t="s">
        <v>251</v>
      </c>
      <c r="C176" s="0" t="n">
        <v>25.874</v>
      </c>
      <c r="D176" s="0" t="n">
        <v>102.442</v>
      </c>
      <c r="E176" s="0" t="n">
        <v>28.39</v>
      </c>
      <c r="F176" s="0" t="n">
        <v>2847</v>
      </c>
      <c r="G176" s="0" t="n">
        <v>17.6</v>
      </c>
      <c r="I176" s="119" t="n">
        <f aca="false">(-((TAN(E176*PI()/180))/(TAN(($B$7+($B$14*(G176-$E$7)))*PI()/180))*($H$13+($B$15*(G176-$E$8)))+(TAN(E176*PI()/180))/(TAN(($B$7+($B$14*(G176-$E$7)))*PI()/180))*1/$B$16*($H$13+($B$15*(G176-$E$8)))-$B$13*1/$B$16*($H$13+($B$15*(G176-$E$8)))-($H$13+($B$15*(G176-$E$8)))+$B$13*($H$13+($B$15*(G176-$E$8))))+(WURZEL((POTENZ(((TAN(E176*PI()/180))/(TAN(($B$7+($B$14*(G176-$E$7)))*PI()/180))*($H$13+($B$15*(G176-$E$8)))+(TAN(E176*PI()/180))/(TAN(($B$7+($B$14*(G176-$E$7)))*PI()/180))*1/$B$16*($H$13+($B$15*(G176-$E$8)))-$B$13*1/$B$16*($H$13+($B$15*(G176-$E$8)))-($H$13+($B$15*(G176-$E$8)))+$B$13*($H$13+($B$15*(G176-$E$8)))),2))-4*((TAN(E176*PI()/180))/(TAN(($B$7+($B$14*(G176-$E$7)))*PI()/180))*1/$B$16*POTENZ(($H$13+($B$15*(G176-$E$8))),2))*((TAN(E176*PI()/180))/(TAN(($B$7+($B$14*(G176-$E$7)))*PI()/180))-1))))/(2*((TAN(E176*PI()/180))/(TAN(($B$7+($B$14*(G176-$E$7)))*PI()/180))*1/$B$16*POTENZ(($H$13+($B$15*(G176-$E$8))),2)))</f>
        <v>102.442439374785</v>
      </c>
      <c r="J176" s="120" t="n">
        <f aca="false">I176*20.9/100</f>
        <v>21.41046982933</v>
      </c>
      <c r="K176" s="82" t="n">
        <f aca="false">($B$9-EXP(52.57-6690.9/(273.15+G176)-4.681*LN(273.15+G176)))*I176/100*0.2095</f>
        <v>213.076172257849</v>
      </c>
      <c r="L176" s="82" t="n">
        <f aca="false">K176/1.33322</f>
        <v>159.820713954073</v>
      </c>
      <c r="M176" s="119" t="n">
        <f aca="false">(($B$9-EXP(52.57-6690.9/(273.15+G176)-4.681*LN(273.15+G176)))/1013)*I176/100*0.2095*((49-1.335*G176+0.02759*POTENZ(G176,2)-0.0003235*POTENZ(G176,3)+0.000001614*POTENZ(G176,4))-($J$16*(5.516*10^-1-1.759*10^-2*G176+2.253*10^-4*POTENZ(G176,2)-2.654*10^-7*POTENZ(G176,3)+5.363*10^-8*POTENZ(G176,4))))*32/22.414</f>
        <v>8.05356635221992</v>
      </c>
      <c r="N176" s="119" t="n">
        <f aca="false">M176*31.25</f>
        <v>251.673948506872</v>
      </c>
    </row>
    <row collapsed="false" customFormat="false" customHeight="false" hidden="false" ht="12.75" outlineLevel="0" r="177">
      <c r="A177" s="118" t="n">
        <v>40402</v>
      </c>
      <c r="B177" s="0" t="s">
        <v>252</v>
      </c>
      <c r="C177" s="0" t="n">
        <v>26.041</v>
      </c>
      <c r="D177" s="0" t="n">
        <v>103.461</v>
      </c>
      <c r="E177" s="0" t="n">
        <v>28.28</v>
      </c>
      <c r="F177" s="0" t="n">
        <v>2847</v>
      </c>
      <c r="G177" s="0" t="n">
        <v>17.6</v>
      </c>
      <c r="I177" s="119" t="n">
        <f aca="false">(-((TAN(E177*PI()/180))/(TAN(($B$7+($B$14*(G177-$E$7)))*PI()/180))*($H$13+($B$15*(G177-$E$8)))+(TAN(E177*PI()/180))/(TAN(($B$7+($B$14*(G177-$E$7)))*PI()/180))*1/$B$16*($H$13+($B$15*(G177-$E$8)))-$B$13*1/$B$16*($H$13+($B$15*(G177-$E$8)))-($H$13+($B$15*(G177-$E$8)))+$B$13*($H$13+($B$15*(G177-$E$8))))+(WURZEL((POTENZ(((TAN(E177*PI()/180))/(TAN(($B$7+($B$14*(G177-$E$7)))*PI()/180))*($H$13+($B$15*(G177-$E$8)))+(TAN(E177*PI()/180))/(TAN(($B$7+($B$14*(G177-$E$7)))*PI()/180))*1/$B$16*($H$13+($B$15*(G177-$E$8)))-$B$13*1/$B$16*($H$13+($B$15*(G177-$E$8)))-($H$13+($B$15*(G177-$E$8)))+$B$13*($H$13+($B$15*(G177-$E$8)))),2))-4*((TAN(E177*PI()/180))/(TAN(($B$7+($B$14*(G177-$E$7)))*PI()/180))*1/$B$16*POTENZ(($H$13+($B$15*(G177-$E$8))),2))*((TAN(E177*PI()/180))/(TAN(($B$7+($B$14*(G177-$E$7)))*PI()/180))-1))))/(2*((TAN(E177*PI()/180))/(TAN(($B$7+($B$14*(G177-$E$7)))*PI()/180))*1/$B$16*POTENZ(($H$13+($B$15*(G177-$E$8))),2)))</f>
        <v>103.46185659003</v>
      </c>
      <c r="J177" s="120" t="n">
        <f aca="false">I177*20.9/100</f>
        <v>21.6235280273164</v>
      </c>
      <c r="K177" s="82" t="n">
        <f aca="false">($B$9-EXP(52.57-6690.9/(273.15+G177)-4.681*LN(273.15+G177)))*I177/100*0.2095</f>
        <v>215.196519249623</v>
      </c>
      <c r="L177" s="82" t="n">
        <f aca="false">K177/1.33322</f>
        <v>161.411109381515</v>
      </c>
      <c r="M177" s="119" t="n">
        <f aca="false">(($B$9-EXP(52.57-6690.9/(273.15+G177)-4.681*LN(273.15+G177)))/1013)*I177/100*0.2095*((49-1.335*G177+0.02759*POTENZ(G177,2)-0.0003235*POTENZ(G177,3)+0.000001614*POTENZ(G177,4))-($J$16*(5.516*10^-1-1.759*10^-2*G177+2.253*10^-4*POTENZ(G177,2)-2.654*10^-7*POTENZ(G177,3)+5.363*10^-8*POTENZ(G177,4))))*32/22.414</f>
        <v>8.13370837376569</v>
      </c>
      <c r="N177" s="119" t="n">
        <f aca="false">M177*31.25</f>
        <v>254.178386680178</v>
      </c>
    </row>
    <row collapsed="false" customFormat="false" customHeight="false" hidden="false" ht="12.75" outlineLevel="0" r="178">
      <c r="A178" s="118" t="n">
        <v>40402</v>
      </c>
      <c r="B178" s="0" t="s">
        <v>253</v>
      </c>
      <c r="C178" s="0" t="n">
        <v>26.207</v>
      </c>
      <c r="D178" s="0" t="n">
        <v>103.835</v>
      </c>
      <c r="E178" s="0" t="n">
        <v>28.24</v>
      </c>
      <c r="F178" s="0" t="n">
        <v>2849</v>
      </c>
      <c r="G178" s="0" t="n">
        <v>17.6</v>
      </c>
      <c r="I178" s="119" t="n">
        <f aca="false">(-((TAN(E178*PI()/180))/(TAN(($B$7+($B$14*(G178-$E$7)))*PI()/180))*($H$13+($B$15*(G178-$E$8)))+(TAN(E178*PI()/180))/(TAN(($B$7+($B$14*(G178-$E$7)))*PI()/180))*1/$B$16*($H$13+($B$15*(G178-$E$8)))-$B$13*1/$B$16*($H$13+($B$15*(G178-$E$8)))-($H$13+($B$15*(G178-$E$8)))+$B$13*($H$13+($B$15*(G178-$E$8))))+(WURZEL((POTENZ(((TAN(E178*PI()/180))/(TAN(($B$7+($B$14*(G178-$E$7)))*PI()/180))*($H$13+($B$15*(G178-$E$8)))+(TAN(E178*PI()/180))/(TAN(($B$7+($B$14*(G178-$E$7)))*PI()/180))*1/$B$16*($H$13+($B$15*(G178-$E$8)))-$B$13*1/$B$16*($H$13+($B$15*(G178-$E$8)))-($H$13+($B$15*(G178-$E$8)))+$B$13*($H$13+($B$15*(G178-$E$8)))),2))-4*((TAN(E178*PI()/180))/(TAN(($B$7+($B$14*(G178-$E$7)))*PI()/180))*1/$B$16*POTENZ(($H$13+($B$15*(G178-$E$8))),2))*((TAN(E178*PI()/180))/(TAN(($B$7+($B$14*(G178-$E$7)))*PI()/180))-1))))/(2*((TAN(E178*PI()/180))/(TAN(($B$7+($B$14*(G178-$E$7)))*PI()/180))*1/$B$16*POTENZ(($H$13+($B$15*(G178-$E$8))),2)))</f>
        <v>103.835505874013</v>
      </c>
      <c r="J178" s="120" t="n">
        <f aca="false">I178*20.9/100</f>
        <v>21.7016207276687</v>
      </c>
      <c r="K178" s="82" t="n">
        <f aca="false">($B$9-EXP(52.57-6690.9/(273.15+G178)-4.681*LN(273.15+G178)))*I178/100*0.2095</f>
        <v>215.97369479995</v>
      </c>
      <c r="L178" s="82" t="n">
        <f aca="false">K178/1.33322</f>
        <v>161.994040593413</v>
      </c>
      <c r="M178" s="119" t="n">
        <f aca="false">(($B$9-EXP(52.57-6690.9/(273.15+G178)-4.681*LN(273.15+G178)))/1013)*I178/100*0.2095*((49-1.335*G178+0.02759*POTENZ(G178,2)-0.0003235*POTENZ(G178,3)+0.000001614*POTENZ(G178,4))-($J$16*(5.516*10^-1-1.759*10^-2*G178+2.253*10^-4*POTENZ(G178,2)-2.654*10^-7*POTENZ(G178,3)+5.363*10^-8*POTENZ(G178,4))))*32/22.414</f>
        <v>8.16308300911583</v>
      </c>
      <c r="N178" s="119" t="n">
        <f aca="false">M178*31.25</f>
        <v>255.09634403487</v>
      </c>
    </row>
    <row collapsed="false" customFormat="false" customHeight="false" hidden="false" ht="12.75" outlineLevel="0" r="179">
      <c r="A179" s="118" t="n">
        <v>40402</v>
      </c>
      <c r="B179" s="0" t="s">
        <v>254</v>
      </c>
      <c r="C179" s="0" t="n">
        <v>26.374</v>
      </c>
      <c r="D179" s="0" t="n">
        <v>104.587</v>
      </c>
      <c r="E179" s="0" t="n">
        <v>28.16</v>
      </c>
      <c r="F179" s="0" t="n">
        <v>2843</v>
      </c>
      <c r="G179" s="0" t="n">
        <v>17.6</v>
      </c>
      <c r="I179" s="119" t="n">
        <f aca="false">(-((TAN(E179*PI()/180))/(TAN(($B$7+($B$14*(G179-$E$7)))*PI()/180))*($H$13+($B$15*(G179-$E$8)))+(TAN(E179*PI()/180))/(TAN(($B$7+($B$14*(G179-$E$7)))*PI()/180))*1/$B$16*($H$13+($B$15*(G179-$E$8)))-$B$13*1/$B$16*($H$13+($B$15*(G179-$E$8)))-($H$13+($B$15*(G179-$E$8)))+$B$13*($H$13+($B$15*(G179-$E$8))))+(WURZEL((POTENZ(((TAN(E179*PI()/180))/(TAN(($B$7+($B$14*(G179-$E$7)))*PI()/180))*($H$13+($B$15*(G179-$E$8)))+(TAN(E179*PI()/180))/(TAN(($B$7+($B$14*(G179-$E$7)))*PI()/180))*1/$B$16*($H$13+($B$15*(G179-$E$8)))-$B$13*1/$B$16*($H$13+($B$15*(G179-$E$8)))-($H$13+($B$15*(G179-$E$8)))+$B$13*($H$13+($B$15*(G179-$E$8)))),2))-4*((TAN(E179*PI()/180))/(TAN(($B$7+($B$14*(G179-$E$7)))*PI()/180))*1/$B$16*POTENZ(($H$13+($B$15*(G179-$E$8))),2))*((TAN(E179*PI()/180))/(TAN(($B$7+($B$14*(G179-$E$7)))*PI()/180))-1))))/(2*((TAN(E179*PI()/180))/(TAN(($B$7+($B$14*(G179-$E$7)))*PI()/180))*1/$B$16*POTENZ(($H$13+($B$15*(G179-$E$8))),2)))</f>
        <v>104.587578244378</v>
      </c>
      <c r="J179" s="120" t="n">
        <f aca="false">I179*20.9/100</f>
        <v>21.858803853075</v>
      </c>
      <c r="K179" s="82" t="n">
        <f aca="false">($B$9-EXP(52.57-6690.9/(273.15+G179)-4.681*LN(273.15+G179)))*I179/100*0.2095</f>
        <v>217.537975218458</v>
      </c>
      <c r="L179" s="82" t="n">
        <f aca="false">K179/1.33322</f>
        <v>163.167350638648</v>
      </c>
      <c r="M179" s="119" t="n">
        <f aca="false">(($B$9-EXP(52.57-6690.9/(273.15+G179)-4.681*LN(273.15+G179)))/1013)*I179/100*0.2095*((49-1.335*G179+0.02759*POTENZ(G179,2)-0.0003235*POTENZ(G179,3)+0.000001614*POTENZ(G179,4))-($J$16*(5.516*10^-1-1.759*10^-2*G179+2.253*10^-4*POTENZ(G179,2)-2.654*10^-7*POTENZ(G179,3)+5.363*10^-8*POTENZ(G179,4))))*32/22.414</f>
        <v>8.22220757480726</v>
      </c>
      <c r="N179" s="119" t="n">
        <f aca="false">M179*31.25</f>
        <v>256.943986712727</v>
      </c>
    </row>
    <row collapsed="false" customFormat="false" customHeight="false" hidden="false" ht="12.75" outlineLevel="0" r="180">
      <c r="A180" s="118" t="n">
        <v>40402</v>
      </c>
      <c r="B180" s="0" t="s">
        <v>255</v>
      </c>
      <c r="C180" s="0" t="n">
        <v>26.541</v>
      </c>
      <c r="D180" s="0" t="n">
        <v>104.304</v>
      </c>
      <c r="E180" s="0" t="n">
        <v>28.19</v>
      </c>
      <c r="F180" s="0" t="n">
        <v>2847</v>
      </c>
      <c r="G180" s="0" t="n">
        <v>17.6</v>
      </c>
      <c r="I180" s="119" t="n">
        <f aca="false">(-((TAN(E180*PI()/180))/(TAN(($B$7+($B$14*(G180-$E$7)))*PI()/180))*($H$13+($B$15*(G180-$E$8)))+(TAN(E180*PI()/180))/(TAN(($B$7+($B$14*(G180-$E$7)))*PI()/180))*1/$B$16*($H$13+($B$15*(G180-$E$8)))-$B$13*1/$B$16*($H$13+($B$15*(G180-$E$8)))-($H$13+($B$15*(G180-$E$8)))+$B$13*($H$13+($B$15*(G180-$E$8))))+(WURZEL((POTENZ(((TAN(E180*PI()/180))/(TAN(($B$7+($B$14*(G180-$E$7)))*PI()/180))*($H$13+($B$15*(G180-$E$8)))+(TAN(E180*PI()/180))/(TAN(($B$7+($B$14*(G180-$E$7)))*PI()/180))*1/$B$16*($H$13+($B$15*(G180-$E$8)))-$B$13*1/$B$16*($H$13+($B$15*(G180-$E$8)))-($H$13+($B$15*(G180-$E$8)))+$B$13*($H$13+($B$15*(G180-$E$8)))),2))-4*((TAN(E180*PI()/180))/(TAN(($B$7+($B$14*(G180-$E$7)))*PI()/180))*1/$B$16*POTENZ(($H$13+($B$15*(G180-$E$8))),2))*((TAN(E180*PI()/180))/(TAN(($B$7+($B$14*(G180-$E$7)))*PI()/180))-1))))/(2*((TAN(E180*PI()/180))/(TAN(($B$7+($B$14*(G180-$E$7)))*PI()/180))*1/$B$16*POTENZ(($H$13+($B$15*(G180-$E$8))),2)))</f>
        <v>104.304802091828</v>
      </c>
      <c r="J180" s="120" t="n">
        <f aca="false">I180*20.9/100</f>
        <v>21.799703637192</v>
      </c>
      <c r="K180" s="82" t="n">
        <f aca="false">($B$9-EXP(52.57-6690.9/(273.15+G180)-4.681*LN(273.15+G180)))*I180/100*0.2095</f>
        <v>216.949812143087</v>
      </c>
      <c r="L180" s="82" t="n">
        <f aca="false">K180/1.33322</f>
        <v>162.726190833536</v>
      </c>
      <c r="M180" s="119" t="n">
        <f aca="false">(($B$9-EXP(52.57-6690.9/(273.15+G180)-4.681*LN(273.15+G180)))/1013)*I180/100*0.2095*((49-1.335*G180+0.02759*POTENZ(G180,2)-0.0003235*POTENZ(G180,3)+0.000001614*POTENZ(G180,4))-($J$16*(5.516*10^-1-1.759*10^-2*G180+2.253*10^-4*POTENZ(G180,2)-2.654*10^-7*POTENZ(G180,3)+5.363*10^-8*POTENZ(G180,4))))*32/22.414</f>
        <v>8.19997697856913</v>
      </c>
      <c r="N180" s="119" t="n">
        <f aca="false">M180*31.25</f>
        <v>256.249280580285</v>
      </c>
    </row>
    <row collapsed="false" customFormat="false" customHeight="false" hidden="false" ht="12.75" outlineLevel="0" r="181">
      <c r="A181" s="118" t="n">
        <v>40402</v>
      </c>
      <c r="B181" s="0" t="s">
        <v>256</v>
      </c>
      <c r="C181" s="0" t="n">
        <v>26.708</v>
      </c>
      <c r="D181" s="0" t="n">
        <v>104.398</v>
      </c>
      <c r="E181" s="0" t="n">
        <v>28.18</v>
      </c>
      <c r="F181" s="0" t="n">
        <v>2843</v>
      </c>
      <c r="G181" s="0" t="n">
        <v>17.6</v>
      </c>
      <c r="I181" s="119" t="n">
        <f aca="false">(-((TAN(E181*PI()/180))/(TAN(($B$7+($B$14*(G181-$E$7)))*PI()/180))*($H$13+($B$15*(G181-$E$8)))+(TAN(E181*PI()/180))/(TAN(($B$7+($B$14*(G181-$E$7)))*PI()/180))*1/$B$16*($H$13+($B$15*(G181-$E$8)))-$B$13*1/$B$16*($H$13+($B$15*(G181-$E$8)))-($H$13+($B$15*(G181-$E$8)))+$B$13*($H$13+($B$15*(G181-$E$8))))+(WURZEL((POTENZ(((TAN(E181*PI()/180))/(TAN(($B$7+($B$14*(G181-$E$7)))*PI()/180))*($H$13+($B$15*(G181-$E$8)))+(TAN(E181*PI()/180))/(TAN(($B$7+($B$14*(G181-$E$7)))*PI()/180))*1/$B$16*($H$13+($B$15*(G181-$E$8)))-$B$13*1/$B$16*($H$13+($B$15*(G181-$E$8)))-($H$13+($B$15*(G181-$E$8)))+$B$13*($H$13+($B$15*(G181-$E$8)))),2))-4*((TAN(E181*PI()/180))/(TAN(($B$7+($B$14*(G181-$E$7)))*PI()/180))*1/$B$16*POTENZ(($H$13+($B$15*(G181-$E$8))),2))*((TAN(E181*PI()/180))/(TAN(($B$7+($B$14*(G181-$E$7)))*PI()/180))-1))))/(2*((TAN(E181*PI()/180))/(TAN(($B$7+($B$14*(G181-$E$7)))*PI()/180))*1/$B$16*POTENZ(($H$13+($B$15*(G181-$E$8))),2)))</f>
        <v>104.398960663584</v>
      </c>
      <c r="J181" s="120" t="n">
        <f aca="false">I181*20.9/100</f>
        <v>21.819382778689</v>
      </c>
      <c r="K181" s="82" t="n">
        <f aca="false">($B$9-EXP(52.57-6690.9/(273.15+G181)-4.681*LN(273.15+G181)))*I181/100*0.2095</f>
        <v>217.145658202372</v>
      </c>
      <c r="L181" s="82" t="n">
        <f aca="false">K181/1.33322</f>
        <v>162.873087864247</v>
      </c>
      <c r="M181" s="119" t="n">
        <f aca="false">(($B$9-EXP(52.57-6690.9/(273.15+G181)-4.681*LN(273.15+G181)))/1013)*I181/100*0.2095*((49-1.335*G181+0.02759*POTENZ(G181,2)-0.0003235*POTENZ(G181,3)+0.000001614*POTENZ(G181,4))-($J$16*(5.516*10^-1-1.759*10^-2*G181+2.253*10^-4*POTENZ(G181,2)-2.654*10^-7*POTENZ(G181,3)+5.363*10^-8*POTENZ(G181,4))))*32/22.414</f>
        <v>8.20737930430344</v>
      </c>
      <c r="N181" s="119" t="n">
        <f aca="false">M181*31.25</f>
        <v>256.480603259482</v>
      </c>
    </row>
    <row collapsed="false" customFormat="false" customHeight="false" hidden="false" ht="12.75" outlineLevel="0" r="182">
      <c r="A182" s="118" t="n">
        <v>40402</v>
      </c>
      <c r="B182" s="0" t="s">
        <v>257</v>
      </c>
      <c r="C182" s="0" t="n">
        <v>26.875</v>
      </c>
      <c r="D182" s="0" t="n">
        <v>104.398</v>
      </c>
      <c r="E182" s="0" t="n">
        <v>28.18</v>
      </c>
      <c r="F182" s="0" t="n">
        <v>2843</v>
      </c>
      <c r="G182" s="0" t="n">
        <v>17.6</v>
      </c>
      <c r="I182" s="119" t="n">
        <f aca="false">(-((TAN(E182*PI()/180))/(TAN(($B$7+($B$14*(G182-$E$7)))*PI()/180))*($H$13+($B$15*(G182-$E$8)))+(TAN(E182*PI()/180))/(TAN(($B$7+($B$14*(G182-$E$7)))*PI()/180))*1/$B$16*($H$13+($B$15*(G182-$E$8)))-$B$13*1/$B$16*($H$13+($B$15*(G182-$E$8)))-($H$13+($B$15*(G182-$E$8)))+$B$13*($H$13+($B$15*(G182-$E$8))))+(WURZEL((POTENZ(((TAN(E182*PI()/180))/(TAN(($B$7+($B$14*(G182-$E$7)))*PI()/180))*($H$13+($B$15*(G182-$E$8)))+(TAN(E182*PI()/180))/(TAN(($B$7+($B$14*(G182-$E$7)))*PI()/180))*1/$B$16*($H$13+($B$15*(G182-$E$8)))-$B$13*1/$B$16*($H$13+($B$15*(G182-$E$8)))-($H$13+($B$15*(G182-$E$8)))+$B$13*($H$13+($B$15*(G182-$E$8)))),2))-4*((TAN(E182*PI()/180))/(TAN(($B$7+($B$14*(G182-$E$7)))*PI()/180))*1/$B$16*POTENZ(($H$13+($B$15*(G182-$E$8))),2))*((TAN(E182*PI()/180))/(TAN(($B$7+($B$14*(G182-$E$7)))*PI()/180))-1))))/(2*((TAN(E182*PI()/180))/(TAN(($B$7+($B$14*(G182-$E$7)))*PI()/180))*1/$B$16*POTENZ(($H$13+($B$15*(G182-$E$8))),2)))</f>
        <v>104.398960663584</v>
      </c>
      <c r="J182" s="120" t="n">
        <f aca="false">I182*20.9/100</f>
        <v>21.819382778689</v>
      </c>
      <c r="K182" s="82" t="n">
        <f aca="false">($B$9-EXP(52.57-6690.9/(273.15+G182)-4.681*LN(273.15+G182)))*I182/100*0.2095</f>
        <v>217.145658202372</v>
      </c>
      <c r="L182" s="82" t="n">
        <f aca="false">K182/1.33322</f>
        <v>162.873087864247</v>
      </c>
      <c r="M182" s="119" t="n">
        <f aca="false">(($B$9-EXP(52.57-6690.9/(273.15+G182)-4.681*LN(273.15+G182)))/1013)*I182/100*0.2095*((49-1.335*G182+0.02759*POTENZ(G182,2)-0.0003235*POTENZ(G182,3)+0.000001614*POTENZ(G182,4))-($J$16*(5.516*10^-1-1.759*10^-2*G182+2.253*10^-4*POTENZ(G182,2)-2.654*10^-7*POTENZ(G182,3)+5.363*10^-8*POTENZ(G182,4))))*32/22.414</f>
        <v>8.20737930430344</v>
      </c>
      <c r="N182" s="119" t="n">
        <f aca="false">M182*31.25</f>
        <v>256.480603259482</v>
      </c>
    </row>
    <row collapsed="false" customFormat="false" customHeight="false" hidden="false" ht="12.75" outlineLevel="0" r="183">
      <c r="A183" s="118" t="n">
        <v>40402</v>
      </c>
      <c r="B183" s="0" t="s">
        <v>258</v>
      </c>
      <c r="C183" s="0" t="n">
        <v>27.042</v>
      </c>
      <c r="D183" s="0" t="n">
        <v>104.6</v>
      </c>
      <c r="E183" s="0" t="n">
        <v>28.14</v>
      </c>
      <c r="F183" s="0" t="n">
        <v>2837</v>
      </c>
      <c r="G183" s="0" t="n">
        <v>17.7</v>
      </c>
      <c r="I183" s="119" t="n">
        <f aca="false">(-((TAN(E183*PI()/180))/(TAN(($B$7+($B$14*(G183-$E$7)))*PI()/180))*($H$13+($B$15*(G183-$E$8)))+(TAN(E183*PI()/180))/(TAN(($B$7+($B$14*(G183-$E$7)))*PI()/180))*1/$B$16*($H$13+($B$15*(G183-$E$8)))-$B$13*1/$B$16*($H$13+($B$15*(G183-$E$8)))-($H$13+($B$15*(G183-$E$8)))+$B$13*($H$13+($B$15*(G183-$E$8))))+(WURZEL((POTENZ(((TAN(E183*PI()/180))/(TAN(($B$7+($B$14*(G183-$E$7)))*PI()/180))*($H$13+($B$15*(G183-$E$8)))+(TAN(E183*PI()/180))/(TAN(($B$7+($B$14*(G183-$E$7)))*PI()/180))*1/$B$16*($H$13+($B$15*(G183-$E$8)))-$B$13*1/$B$16*($H$13+($B$15*(G183-$E$8)))-($H$13+($B$15*(G183-$E$8)))+$B$13*($H$13+($B$15*(G183-$E$8)))),2))-4*((TAN(E183*PI()/180))/(TAN(($B$7+($B$14*(G183-$E$7)))*PI()/180))*1/$B$16*POTENZ(($H$13+($B$15*(G183-$E$8))),2))*((TAN(E183*PI()/180))/(TAN(($B$7+($B$14*(G183-$E$7)))*PI()/180))-1))))/(2*((TAN(E183*PI()/180))/(TAN(($B$7+($B$14*(G183-$E$7)))*PI()/180))*1/$B$16*POTENZ(($H$13+($B$15*(G183-$E$8))),2)))</f>
        <v>104.600019719029</v>
      </c>
      <c r="J183" s="120" t="n">
        <f aca="false">I183*20.9/100</f>
        <v>21.8614041212771</v>
      </c>
      <c r="K183" s="82" t="n">
        <f aca="false">($B$9-EXP(52.57-6690.9/(273.15+G183)-4.681*LN(273.15+G183)))*I183/100*0.2095</f>
        <v>217.535895624878</v>
      </c>
      <c r="L183" s="82" t="n">
        <f aca="false">K183/1.33322</f>
        <v>163.165790810878</v>
      </c>
      <c r="M183" s="119" t="n">
        <f aca="false">(($B$9-EXP(52.57-6690.9/(273.15+G183)-4.681*LN(273.15+G183)))/1013)*I183/100*0.2095*((49-1.335*G183+0.02759*POTENZ(G183,2)-0.0003235*POTENZ(G183,3)+0.000001614*POTENZ(G183,4))-($J$16*(5.516*10^-1-1.759*10^-2*G183+2.253*10^-4*POTENZ(G183,2)-2.654*10^-7*POTENZ(G183,3)+5.363*10^-8*POTENZ(G183,4))))*32/22.414</f>
        <v>8.20763499498604</v>
      </c>
      <c r="N183" s="119" t="n">
        <f aca="false">M183*31.25</f>
        <v>256.488593593314</v>
      </c>
    </row>
    <row collapsed="false" customFormat="false" customHeight="false" hidden="false" ht="12.75" outlineLevel="0" r="184">
      <c r="A184" s="118" t="n">
        <v>40402</v>
      </c>
      <c r="B184" s="0" t="s">
        <v>259</v>
      </c>
      <c r="C184" s="0" t="n">
        <v>27.209</v>
      </c>
      <c r="D184" s="0" t="n">
        <v>104.035</v>
      </c>
      <c r="E184" s="0" t="n">
        <v>28.2</v>
      </c>
      <c r="F184" s="0" t="n">
        <v>2837</v>
      </c>
      <c r="G184" s="0" t="n">
        <v>17.7</v>
      </c>
      <c r="I184" s="119" t="n">
        <f aca="false">(-((TAN(E184*PI()/180))/(TAN(($B$7+($B$14*(G184-$E$7)))*PI()/180))*($H$13+($B$15*(G184-$E$8)))+(TAN(E184*PI()/180))/(TAN(($B$7+($B$14*(G184-$E$7)))*PI()/180))*1/$B$16*($H$13+($B$15*(G184-$E$8)))-$B$13*1/$B$16*($H$13+($B$15*(G184-$E$8)))-($H$13+($B$15*(G184-$E$8)))+$B$13*($H$13+($B$15*(G184-$E$8))))+(WURZEL((POTENZ(((TAN(E184*PI()/180))/(TAN(($B$7+($B$14*(G184-$E$7)))*PI()/180))*($H$13+($B$15*(G184-$E$8)))+(TAN(E184*PI()/180))/(TAN(($B$7+($B$14*(G184-$E$7)))*PI()/180))*1/$B$16*($H$13+($B$15*(G184-$E$8)))-$B$13*1/$B$16*($H$13+($B$15*(G184-$E$8)))-($H$13+($B$15*(G184-$E$8)))+$B$13*($H$13+($B$15*(G184-$E$8)))),2))-4*((TAN(E184*PI()/180))/(TAN(($B$7+($B$14*(G184-$E$7)))*PI()/180))*1/$B$16*POTENZ(($H$13+($B$15*(G184-$E$8))),2))*((TAN(E184*PI()/180))/(TAN(($B$7+($B$14*(G184-$E$7)))*PI()/180))-1))))/(2*((TAN(E184*PI()/180))/(TAN(($B$7+($B$14*(G184-$E$7)))*PI()/180))*1/$B$16*POTENZ(($H$13+($B$15*(G184-$E$8))),2)))</f>
        <v>104.035089280079</v>
      </c>
      <c r="J184" s="120" t="n">
        <f aca="false">I184*20.9/100</f>
        <v>21.7433336595364</v>
      </c>
      <c r="K184" s="82" t="n">
        <f aca="false">($B$9-EXP(52.57-6690.9/(273.15+G184)-4.681*LN(273.15+G184)))*I184/100*0.2095</f>
        <v>216.361013924732</v>
      </c>
      <c r="L184" s="82" t="n">
        <f aca="false">K184/1.33322</f>
        <v>162.284554630693</v>
      </c>
      <c r="M184" s="119" t="n">
        <f aca="false">(($B$9-EXP(52.57-6690.9/(273.15+G184)-4.681*LN(273.15+G184)))/1013)*I184/100*0.2095*((49-1.335*G184+0.02759*POTENZ(G184,2)-0.0003235*POTENZ(G184,3)+0.000001614*POTENZ(G184,4))-($J$16*(5.516*10^-1-1.759*10^-2*G184+2.253*10^-4*POTENZ(G184,2)-2.654*10^-7*POTENZ(G184,3)+5.363*10^-8*POTENZ(G184,4))))*32/22.414</f>
        <v>8.16330667790811</v>
      </c>
      <c r="N184" s="119" t="n">
        <f aca="false">M184*31.25</f>
        <v>255.103333684628</v>
      </c>
    </row>
    <row collapsed="false" customFormat="false" customHeight="false" hidden="false" ht="12.75" outlineLevel="0" r="185">
      <c r="A185" s="118" t="n">
        <v>40402</v>
      </c>
      <c r="B185" s="0" t="s">
        <v>260</v>
      </c>
      <c r="C185" s="0" t="n">
        <v>27.376</v>
      </c>
      <c r="D185" s="0" t="n">
        <v>104.223</v>
      </c>
      <c r="E185" s="0" t="n">
        <v>28.18</v>
      </c>
      <c r="F185" s="0" t="n">
        <v>2842</v>
      </c>
      <c r="G185" s="0" t="n">
        <v>17.7</v>
      </c>
      <c r="I185" s="119" t="n">
        <f aca="false">(-((TAN(E185*PI()/180))/(TAN(($B$7+($B$14*(G185-$E$7)))*PI()/180))*($H$13+($B$15*(G185-$E$8)))+(TAN(E185*PI()/180))/(TAN(($B$7+($B$14*(G185-$E$7)))*PI()/180))*1/$B$16*($H$13+($B$15*(G185-$E$8)))-$B$13*1/$B$16*($H$13+($B$15*(G185-$E$8)))-($H$13+($B$15*(G185-$E$8)))+$B$13*($H$13+($B$15*(G185-$E$8))))+(WURZEL((POTENZ(((TAN(E185*PI()/180))/(TAN(($B$7+($B$14*(G185-$E$7)))*PI()/180))*($H$13+($B$15*(G185-$E$8)))+(TAN(E185*PI()/180))/(TAN(($B$7+($B$14*(G185-$E$7)))*PI()/180))*1/$B$16*($H$13+($B$15*(G185-$E$8)))-$B$13*1/$B$16*($H$13+($B$15*(G185-$E$8)))-($H$13+($B$15*(G185-$E$8)))+$B$13*($H$13+($B$15*(G185-$E$8)))),2))-4*((TAN(E185*PI()/180))/(TAN(($B$7+($B$14*(G185-$E$7)))*PI()/180))*1/$B$16*POTENZ(($H$13+($B$15*(G185-$E$8))),2))*((TAN(E185*PI()/180))/(TAN(($B$7+($B$14*(G185-$E$7)))*PI()/180))-1))))/(2*((TAN(E185*PI()/180))/(TAN(($B$7+($B$14*(G185-$E$7)))*PI()/180))*1/$B$16*POTENZ(($H$13+($B$15*(G185-$E$8))),2)))</f>
        <v>104.222999305007</v>
      </c>
      <c r="J185" s="120" t="n">
        <f aca="false">I185*20.9/100</f>
        <v>21.7826068547464</v>
      </c>
      <c r="K185" s="82" t="n">
        <f aca="false">($B$9-EXP(52.57-6690.9/(273.15+G185)-4.681*LN(273.15+G185)))*I185/100*0.2095</f>
        <v>216.751809028589</v>
      </c>
      <c r="L185" s="82" t="n">
        <f aca="false">K185/1.33322</f>
        <v>162.577675873891</v>
      </c>
      <c r="M185" s="119" t="n">
        <f aca="false">(($B$9-EXP(52.57-6690.9/(273.15+G185)-4.681*LN(273.15+G185)))/1013)*I185/100*0.2095*((49-1.335*G185+0.02759*POTENZ(G185,2)-0.0003235*POTENZ(G185,3)+0.000001614*POTENZ(G185,4))-($J$16*(5.516*10^-1-1.759*10^-2*G185+2.253*10^-4*POTENZ(G185,2)-2.654*10^-7*POTENZ(G185,3)+5.363*10^-8*POTENZ(G185,4))))*32/22.414</f>
        <v>8.17805138733216</v>
      </c>
      <c r="N185" s="119" t="n">
        <f aca="false">M185*31.25</f>
        <v>255.56410585413</v>
      </c>
    </row>
    <row collapsed="false" customFormat="false" customHeight="false" hidden="false" ht="12.75" outlineLevel="0" r="186">
      <c r="A186" s="118" t="n">
        <v>40402</v>
      </c>
      <c r="B186" s="0" t="s">
        <v>261</v>
      </c>
      <c r="C186" s="0" t="n">
        <v>27.543</v>
      </c>
      <c r="D186" s="0" t="n">
        <v>104.6</v>
      </c>
      <c r="E186" s="0" t="n">
        <v>28.14</v>
      </c>
      <c r="F186" s="0" t="n">
        <v>2837</v>
      </c>
      <c r="G186" s="0" t="n">
        <v>17.7</v>
      </c>
      <c r="I186" s="119" t="n">
        <f aca="false">(-((TAN(E186*PI()/180))/(TAN(($B$7+($B$14*(G186-$E$7)))*PI()/180))*($H$13+($B$15*(G186-$E$8)))+(TAN(E186*PI()/180))/(TAN(($B$7+($B$14*(G186-$E$7)))*PI()/180))*1/$B$16*($H$13+($B$15*(G186-$E$8)))-$B$13*1/$B$16*($H$13+($B$15*(G186-$E$8)))-($H$13+($B$15*(G186-$E$8)))+$B$13*($H$13+($B$15*(G186-$E$8))))+(WURZEL((POTENZ(((TAN(E186*PI()/180))/(TAN(($B$7+($B$14*(G186-$E$7)))*PI()/180))*($H$13+($B$15*(G186-$E$8)))+(TAN(E186*PI()/180))/(TAN(($B$7+($B$14*(G186-$E$7)))*PI()/180))*1/$B$16*($H$13+($B$15*(G186-$E$8)))-$B$13*1/$B$16*($H$13+($B$15*(G186-$E$8)))-($H$13+($B$15*(G186-$E$8)))+$B$13*($H$13+($B$15*(G186-$E$8)))),2))-4*((TAN(E186*PI()/180))/(TAN(($B$7+($B$14*(G186-$E$7)))*PI()/180))*1/$B$16*POTENZ(($H$13+($B$15*(G186-$E$8))),2))*((TAN(E186*PI()/180))/(TAN(($B$7+($B$14*(G186-$E$7)))*PI()/180))-1))))/(2*((TAN(E186*PI()/180))/(TAN(($B$7+($B$14*(G186-$E$7)))*PI()/180))*1/$B$16*POTENZ(($H$13+($B$15*(G186-$E$8))),2)))</f>
        <v>104.600019719029</v>
      </c>
      <c r="J186" s="120" t="n">
        <f aca="false">I186*20.9/100</f>
        <v>21.8614041212771</v>
      </c>
      <c r="K186" s="82" t="n">
        <f aca="false">($B$9-EXP(52.57-6690.9/(273.15+G186)-4.681*LN(273.15+G186)))*I186/100*0.2095</f>
        <v>217.535895624878</v>
      </c>
      <c r="L186" s="82" t="n">
        <f aca="false">K186/1.33322</f>
        <v>163.165790810878</v>
      </c>
      <c r="M186" s="119" t="n">
        <f aca="false">(($B$9-EXP(52.57-6690.9/(273.15+G186)-4.681*LN(273.15+G186)))/1013)*I186/100*0.2095*((49-1.335*G186+0.02759*POTENZ(G186,2)-0.0003235*POTENZ(G186,3)+0.000001614*POTENZ(G186,4))-($J$16*(5.516*10^-1-1.759*10^-2*G186+2.253*10^-4*POTENZ(G186,2)-2.654*10^-7*POTENZ(G186,3)+5.363*10^-8*POTENZ(G186,4))))*32/22.414</f>
        <v>8.20763499498604</v>
      </c>
      <c r="N186" s="119" t="n">
        <f aca="false">M186*31.25</f>
        <v>256.488593593314</v>
      </c>
    </row>
    <row collapsed="false" customFormat="false" customHeight="false" hidden="false" ht="12.75" outlineLevel="0" r="187">
      <c r="A187" s="118" t="n">
        <v>40402</v>
      </c>
      <c r="B187" s="0" t="s">
        <v>262</v>
      </c>
      <c r="C187" s="0" t="n">
        <v>27.71</v>
      </c>
      <c r="D187" s="0" t="n">
        <v>104.129</v>
      </c>
      <c r="E187" s="0" t="n">
        <v>28.19</v>
      </c>
      <c r="F187" s="0" t="n">
        <v>2837</v>
      </c>
      <c r="G187" s="0" t="n">
        <v>17.7</v>
      </c>
      <c r="I187" s="119" t="n">
        <f aca="false">(-((TAN(E187*PI()/180))/(TAN(($B$7+($B$14*(G187-$E$7)))*PI()/180))*($H$13+($B$15*(G187-$E$8)))+(TAN(E187*PI()/180))/(TAN(($B$7+($B$14*(G187-$E$7)))*PI()/180))*1/$B$16*($H$13+($B$15*(G187-$E$8)))-$B$13*1/$B$16*($H$13+($B$15*(G187-$E$8)))-($H$13+($B$15*(G187-$E$8)))+$B$13*($H$13+($B$15*(G187-$E$8))))+(WURZEL((POTENZ(((TAN(E187*PI()/180))/(TAN(($B$7+($B$14*(G187-$E$7)))*PI()/180))*($H$13+($B$15*(G187-$E$8)))+(TAN(E187*PI()/180))/(TAN(($B$7+($B$14*(G187-$E$7)))*PI()/180))*1/$B$16*($H$13+($B$15*(G187-$E$8)))-$B$13*1/$B$16*($H$13+($B$15*(G187-$E$8)))-($H$13+($B$15*(G187-$E$8)))+$B$13*($H$13+($B$15*(G187-$E$8)))),2))-4*((TAN(E187*PI()/180))/(TAN(($B$7+($B$14*(G187-$E$7)))*PI()/180))*1/$B$16*POTENZ(($H$13+($B$15*(G187-$E$8))),2))*((TAN(E187*PI()/180))/(TAN(($B$7+($B$14*(G187-$E$7)))*PI()/180))-1))))/(2*((TAN(E187*PI()/180))/(TAN(($B$7+($B$14*(G187-$E$7)))*PI()/180))*1/$B$16*POTENZ(($H$13+($B$15*(G187-$E$8))),2)))</f>
        <v>104.128994393</v>
      </c>
      <c r="J187" s="120" t="n">
        <f aca="false">I187*20.9/100</f>
        <v>21.7629598281371</v>
      </c>
      <c r="K187" s="82" t="n">
        <f aca="false">($B$9-EXP(52.57-6690.9/(273.15+G187)-4.681*LN(273.15+G187)))*I187/100*0.2095</f>
        <v>216.556307700948</v>
      </c>
      <c r="L187" s="82" t="n">
        <f aca="false">K187/1.33322</f>
        <v>162.431037413891</v>
      </c>
      <c r="M187" s="119" t="n">
        <f aca="false">(($B$9-EXP(52.57-6690.9/(273.15+G187)-4.681*LN(273.15+G187)))/1013)*I187/100*0.2095*((49-1.335*G187+0.02759*POTENZ(G187,2)-0.0003235*POTENZ(G187,3)+0.000001614*POTENZ(G187,4))-($J$16*(5.516*10^-1-1.759*10^-2*G187+2.253*10^-4*POTENZ(G187,2)-2.654*10^-7*POTENZ(G187,3)+5.363*10^-8*POTENZ(G187,4))))*32/22.414</f>
        <v>8.17067511715979</v>
      </c>
      <c r="N187" s="119" t="n">
        <f aca="false">M187*31.25</f>
        <v>255.333597411244</v>
      </c>
    </row>
    <row collapsed="false" customFormat="false" customHeight="false" hidden="false" ht="12.75" outlineLevel="0" r="188">
      <c r="A188" s="118" t="n">
        <v>40402</v>
      </c>
      <c r="B188" s="0" t="s">
        <v>263</v>
      </c>
      <c r="C188" s="0" t="n">
        <v>27.877</v>
      </c>
      <c r="D188" s="0" t="n">
        <v>105.454</v>
      </c>
      <c r="E188" s="0" t="n">
        <v>28.05</v>
      </c>
      <c r="F188" s="0" t="n">
        <v>2832</v>
      </c>
      <c r="G188" s="0" t="n">
        <v>17.7</v>
      </c>
      <c r="I188" s="119" t="n">
        <f aca="false">(-((TAN(E188*PI()/180))/(TAN(($B$7+($B$14*(G188-$E$7)))*PI()/180))*($H$13+($B$15*(G188-$E$8)))+(TAN(E188*PI()/180))/(TAN(($B$7+($B$14*(G188-$E$7)))*PI()/180))*1/$B$16*($H$13+($B$15*(G188-$E$8)))-$B$13*1/$B$16*($H$13+($B$15*(G188-$E$8)))-($H$13+($B$15*(G188-$E$8)))+$B$13*($H$13+($B$15*(G188-$E$8))))+(WURZEL((POTENZ(((TAN(E188*PI()/180))/(TAN(($B$7+($B$14*(G188-$E$7)))*PI()/180))*($H$13+($B$15*(G188-$E$8)))+(TAN(E188*PI()/180))/(TAN(($B$7+($B$14*(G188-$E$7)))*PI()/180))*1/$B$16*($H$13+($B$15*(G188-$E$8)))-$B$13*1/$B$16*($H$13+($B$15*(G188-$E$8)))-($H$13+($B$15*(G188-$E$8)))+$B$13*($H$13+($B$15*(G188-$E$8)))),2))-4*((TAN(E188*PI()/180))/(TAN(($B$7+($B$14*(G188-$E$7)))*PI()/180))*1/$B$16*POTENZ(($H$13+($B$15*(G188-$E$8))),2))*((TAN(E188*PI()/180))/(TAN(($B$7+($B$14*(G188-$E$7)))*PI()/180))-1))))/(2*((TAN(E188*PI()/180))/(TAN(($B$7+($B$14*(G188-$E$7)))*PI()/180))*1/$B$16*POTENZ(($H$13+($B$15*(G188-$E$8))),2)))</f>
        <v>105.45420823774</v>
      </c>
      <c r="J188" s="120" t="n">
        <f aca="false">I188*20.9/100</f>
        <v>22.0399295216876</v>
      </c>
      <c r="K188" s="82" t="n">
        <f aca="false">($B$9-EXP(52.57-6690.9/(273.15+G188)-4.681*LN(273.15+G188)))*I188/100*0.2095</f>
        <v>219.312345236928</v>
      </c>
      <c r="L188" s="82" t="n">
        <f aca="false">K188/1.33322</f>
        <v>164.498241278204</v>
      </c>
      <c r="M188" s="119" t="n">
        <f aca="false">(($B$9-EXP(52.57-6690.9/(273.15+G188)-4.681*LN(273.15+G188)))/1013)*I188/100*0.2095*((49-1.335*G188+0.02759*POTENZ(G188,2)-0.0003235*POTENZ(G188,3)+0.000001614*POTENZ(G188,4))-($J$16*(5.516*10^-1-1.759*10^-2*G188+2.253*10^-4*POTENZ(G188,2)-2.654*10^-7*POTENZ(G188,3)+5.363*10^-8*POTENZ(G188,4))))*32/22.414</f>
        <v>8.27466048501288</v>
      </c>
      <c r="N188" s="119" t="n">
        <f aca="false">M188*31.25</f>
        <v>258.583140156653</v>
      </c>
    </row>
    <row collapsed="false" customFormat="false" customHeight="false" hidden="false" ht="12.75" outlineLevel="0" r="189">
      <c r="A189" s="118" t="n">
        <v>40402</v>
      </c>
      <c r="B189" s="0" t="s">
        <v>264</v>
      </c>
      <c r="C189" s="0" t="n">
        <v>28.043</v>
      </c>
      <c r="D189" s="0" t="n">
        <v>105.359</v>
      </c>
      <c r="E189" s="0" t="n">
        <v>28.06</v>
      </c>
      <c r="F189" s="0" t="n">
        <v>2832</v>
      </c>
      <c r="G189" s="0" t="n">
        <v>17.7</v>
      </c>
      <c r="I189" s="119" t="n">
        <f aca="false">(-((TAN(E189*PI()/180))/(TAN(($B$7+($B$14*(G189-$E$7)))*PI()/180))*($H$13+($B$15*(G189-$E$8)))+(TAN(E189*PI()/180))/(TAN(($B$7+($B$14*(G189-$E$7)))*PI()/180))*1/$B$16*($H$13+($B$15*(G189-$E$8)))-$B$13*1/$B$16*($H$13+($B$15*(G189-$E$8)))-($H$13+($B$15*(G189-$E$8)))+$B$13*($H$13+($B$15*(G189-$E$8))))+(WURZEL((POTENZ(((TAN(E189*PI()/180))/(TAN(($B$7+($B$14*(G189-$E$7)))*PI()/180))*($H$13+($B$15*(G189-$E$8)))+(TAN(E189*PI()/180))/(TAN(($B$7+($B$14*(G189-$E$7)))*PI()/180))*1/$B$16*($H$13+($B$15*(G189-$E$8)))-$B$13*1/$B$16*($H$13+($B$15*(G189-$E$8)))-($H$13+($B$15*(G189-$E$8)))+$B$13*($H$13+($B$15*(G189-$E$8)))),2))-4*((TAN(E189*PI()/180))/(TAN(($B$7+($B$14*(G189-$E$7)))*PI()/180))*1/$B$16*POTENZ(($H$13+($B$15*(G189-$E$8))),2))*((TAN(E189*PI()/180))/(TAN(($B$7+($B$14*(G189-$E$7)))*PI()/180))-1))))/(2*((TAN(E189*PI()/180))/(TAN(($B$7+($B$14*(G189-$E$7)))*PI()/180))*1/$B$16*POTENZ(($H$13+($B$15*(G189-$E$8))),2)))</f>
        <v>105.358893245568</v>
      </c>
      <c r="J189" s="120" t="n">
        <f aca="false">I189*20.9/100</f>
        <v>22.0200086883236</v>
      </c>
      <c r="K189" s="82" t="n">
        <f aca="false">($B$9-EXP(52.57-6690.9/(273.15+G189)-4.681*LN(273.15+G189)))*I189/100*0.2095</f>
        <v>219.114119345151</v>
      </c>
      <c r="L189" s="82" t="n">
        <f aca="false">K189/1.33322</f>
        <v>164.349559221397</v>
      </c>
      <c r="M189" s="119" t="n">
        <f aca="false">(($B$9-EXP(52.57-6690.9/(273.15+G189)-4.681*LN(273.15+G189)))/1013)*I189/100*0.2095*((49-1.335*G189+0.02759*POTENZ(G189,2)-0.0003235*POTENZ(G189,3)+0.000001614*POTENZ(G189,4))-($J$16*(5.516*10^-1-1.759*10^-2*G189+2.253*10^-4*POTENZ(G189,2)-2.654*10^-7*POTENZ(G189,3)+5.363*10^-8*POTENZ(G189,4))))*32/22.414</f>
        <v>8.26718141696489</v>
      </c>
      <c r="N189" s="119" t="n">
        <f aca="false">M189*31.25</f>
        <v>258.349419280153</v>
      </c>
    </row>
    <row collapsed="false" customFormat="false" customHeight="false" hidden="false" ht="12.75" outlineLevel="0" r="190">
      <c r="A190" s="118" t="n">
        <v>40402</v>
      </c>
      <c r="B190" s="0" t="s">
        <v>265</v>
      </c>
      <c r="C190" s="0" t="n">
        <v>28.194</v>
      </c>
      <c r="D190" s="0" t="n">
        <v>105.741</v>
      </c>
      <c r="E190" s="0" t="n">
        <v>28.02</v>
      </c>
      <c r="F190" s="0" t="n">
        <v>2832</v>
      </c>
      <c r="G190" s="0" t="n">
        <v>17.7</v>
      </c>
      <c r="I190" s="119" t="n">
        <f aca="false">(-((TAN(E190*PI()/180))/(TAN(($B$7+($B$14*(G190-$E$7)))*PI()/180))*($H$13+($B$15*(G190-$E$8)))+(TAN(E190*PI()/180))/(TAN(($B$7+($B$14*(G190-$E$7)))*PI()/180))*1/$B$16*($H$13+($B$15*(G190-$E$8)))-$B$13*1/$B$16*($H$13+($B$15*(G190-$E$8)))-($H$13+($B$15*(G190-$E$8)))+$B$13*($H$13+($B$15*(G190-$E$8))))+(WURZEL((POTENZ(((TAN(E190*PI()/180))/(TAN(($B$7+($B$14*(G190-$E$7)))*PI()/180))*($H$13+($B$15*(G190-$E$8)))+(TAN(E190*PI()/180))/(TAN(($B$7+($B$14*(G190-$E$7)))*PI()/180))*1/$B$16*($H$13+($B$15*(G190-$E$8)))-$B$13*1/$B$16*($H$13+($B$15*(G190-$E$8)))-($H$13+($B$15*(G190-$E$8)))+$B$13*($H$13+($B$15*(G190-$E$8)))),2))-4*((TAN(E190*PI()/180))/(TAN(($B$7+($B$14*(G190-$E$7)))*PI()/180))*1/$B$16*POTENZ(($H$13+($B$15*(G190-$E$8))),2))*((TAN(E190*PI()/180))/(TAN(($B$7+($B$14*(G190-$E$7)))*PI()/180))-1))))/(2*((TAN(E190*PI()/180))/(TAN(($B$7+($B$14*(G190-$E$7)))*PI()/180))*1/$B$16*POTENZ(($H$13+($B$15*(G190-$E$8))),2)))</f>
        <v>105.740764337965</v>
      </c>
      <c r="J190" s="120" t="n">
        <f aca="false">I190*20.9/100</f>
        <v>22.0998197466346</v>
      </c>
      <c r="K190" s="82" t="n">
        <f aca="false">($B$9-EXP(52.57-6690.9/(273.15+G190)-4.681*LN(273.15+G190)))*I190/100*0.2095</f>
        <v>219.908293861762</v>
      </c>
      <c r="L190" s="82" t="n">
        <f aca="false">K190/1.33322</f>
        <v>164.945240741785</v>
      </c>
      <c r="M190" s="119" t="n">
        <f aca="false">(($B$9-EXP(52.57-6690.9/(273.15+G190)-4.681*LN(273.15+G190)))/1013)*I190/100*0.2095*((49-1.335*G190+0.02759*POTENZ(G190,2)-0.0003235*POTENZ(G190,3)+0.000001614*POTENZ(G190,4))-($J$16*(5.516*10^-1-1.759*10^-2*G190+2.253*10^-4*POTENZ(G190,2)-2.654*10^-7*POTENZ(G190,3)+5.363*10^-8*POTENZ(G190,4))))*32/22.414</f>
        <v>8.29714564211468</v>
      </c>
      <c r="N190" s="119" t="n">
        <f aca="false">M190*31.25</f>
        <v>259.285801316084</v>
      </c>
    </row>
    <row collapsed="false" customFormat="false" customHeight="false" hidden="false" ht="12.75" outlineLevel="0" r="191">
      <c r="A191" s="118" t="n">
        <v>40402</v>
      </c>
      <c r="B191" s="0" t="s">
        <v>266</v>
      </c>
      <c r="C191" s="0" t="n">
        <v>28.361</v>
      </c>
      <c r="D191" s="0" t="n">
        <v>104.506</v>
      </c>
      <c r="E191" s="0" t="n">
        <v>28.15</v>
      </c>
      <c r="F191" s="0" t="n">
        <v>2834</v>
      </c>
      <c r="G191" s="0" t="n">
        <v>17.7</v>
      </c>
      <c r="I191" s="119" t="n">
        <f aca="false">(-((TAN(E191*PI()/180))/(TAN(($B$7+($B$14*(G191-$E$7)))*PI()/180))*($H$13+($B$15*(G191-$E$8)))+(TAN(E191*PI()/180))/(TAN(($B$7+($B$14*(G191-$E$7)))*PI()/180))*1/$B$16*($H$13+($B$15*(G191-$E$8)))-$B$13*1/$B$16*($H$13+($B$15*(G191-$E$8)))-($H$13+($B$15*(G191-$E$8)))+$B$13*($H$13+($B$15*(G191-$E$8))))+(WURZEL((POTENZ(((TAN(E191*PI()/180))/(TAN(($B$7+($B$14*(G191-$E$7)))*PI()/180))*($H$13+($B$15*(G191-$E$8)))+(TAN(E191*PI()/180))/(TAN(($B$7+($B$14*(G191-$E$7)))*PI()/180))*1/$B$16*($H$13+($B$15*(G191-$E$8)))-$B$13*1/$B$16*($H$13+($B$15*(G191-$E$8)))-($H$13+($B$15*(G191-$E$8)))+$B$13*($H$13+($B$15*(G191-$E$8)))),2))-4*((TAN(E191*PI()/180))/(TAN(($B$7+($B$14*(G191-$E$7)))*PI()/180))*1/$B$16*POTENZ(($H$13+($B$15*(G191-$E$8))),2))*((TAN(E191*PI()/180))/(TAN(($B$7+($B$14*(G191-$E$7)))*PI()/180))-1))))/(2*((TAN(E191*PI()/180))/(TAN(($B$7+($B$14*(G191-$E$7)))*PI()/180))*1/$B$16*POTENZ(($H$13+($B$15*(G191-$E$8))),2)))</f>
        <v>104.505614222561</v>
      </c>
      <c r="J191" s="120" t="n">
        <f aca="false">I191*20.9/100</f>
        <v>21.8416733725151</v>
      </c>
      <c r="K191" s="82" t="n">
        <f aca="false">($B$9-EXP(52.57-6690.9/(273.15+G191)-4.681*LN(273.15+G191)))*I191/100*0.2095</f>
        <v>217.339561204661</v>
      </c>
      <c r="L191" s="82" t="n">
        <f aca="false">K191/1.33322</f>
        <v>163.018527478332</v>
      </c>
      <c r="M191" s="119" t="n">
        <f aca="false">(($B$9-EXP(52.57-6690.9/(273.15+G191)-4.681*LN(273.15+G191)))/1013)*I191/100*0.2095*((49-1.335*G191+0.02759*POTENZ(G191,2)-0.0003235*POTENZ(G191,3)+0.000001614*POTENZ(G191,4))-($J$16*(5.516*10^-1-1.759*10^-2*G191+2.253*10^-4*POTENZ(G191,2)-2.654*10^-7*POTENZ(G191,3)+5.363*10^-8*POTENZ(G191,4))))*32/22.414</f>
        <v>8.20022729220915</v>
      </c>
      <c r="N191" s="119" t="n">
        <f aca="false">M191*31.25</f>
        <v>256.257102881536</v>
      </c>
    </row>
    <row collapsed="false" customFormat="false" customHeight="false" hidden="false" ht="12.75" outlineLevel="0" r="192">
      <c r="A192" s="118" t="n">
        <v>40402</v>
      </c>
      <c r="B192" s="0" t="s">
        <v>267</v>
      </c>
      <c r="C192" s="0" t="n">
        <v>28.528</v>
      </c>
      <c r="D192" s="0" t="n">
        <v>106.028</v>
      </c>
      <c r="E192" s="0" t="n">
        <v>27.99</v>
      </c>
      <c r="F192" s="0" t="n">
        <v>2827</v>
      </c>
      <c r="G192" s="0" t="n">
        <v>17.7</v>
      </c>
      <c r="I192" s="119" t="n">
        <f aca="false">(-((TAN(E192*PI()/180))/(TAN(($B$7+($B$14*(G192-$E$7)))*PI()/180))*($H$13+($B$15*(G192-$E$8)))+(TAN(E192*PI()/180))/(TAN(($B$7+($B$14*(G192-$E$7)))*PI()/180))*1/$B$16*($H$13+($B$15*(G192-$E$8)))-$B$13*1/$B$16*($H$13+($B$15*(G192-$E$8)))-($H$13+($B$15*(G192-$E$8)))+$B$13*($H$13+($B$15*(G192-$E$8))))+(WURZEL((POTENZ(((TAN(E192*PI()/180))/(TAN(($B$7+($B$14*(G192-$E$7)))*PI()/180))*($H$13+($B$15*(G192-$E$8)))+(TAN(E192*PI()/180))/(TAN(($B$7+($B$14*(G192-$E$7)))*PI()/180))*1/$B$16*($H$13+($B$15*(G192-$E$8)))-$B$13*1/$B$16*($H$13+($B$15*(G192-$E$8)))-($H$13+($B$15*(G192-$E$8)))+$B$13*($H$13+($B$15*(G192-$E$8)))),2))-4*((TAN(E192*PI()/180))/(TAN(($B$7+($B$14*(G192-$E$7)))*PI()/180))*1/$B$16*POTENZ(($H$13+($B$15*(G192-$E$8))),2))*((TAN(E192*PI()/180))/(TAN(($B$7+($B$14*(G192-$E$7)))*PI()/180))-1))))/(2*((TAN(E192*PI()/180))/(TAN(($B$7+($B$14*(G192-$E$7)))*PI()/180))*1/$B$16*POTENZ(($H$13+($B$15*(G192-$E$8))),2)))</f>
        <v>106.028240106367</v>
      </c>
      <c r="J192" s="120" t="n">
        <f aca="false">I192*20.9/100</f>
        <v>22.1599021822308</v>
      </c>
      <c r="K192" s="82" t="n">
        <f aca="false">($B$9-EXP(52.57-6690.9/(273.15+G192)-4.681*LN(273.15+G192)))*I192/100*0.2095</f>
        <v>220.506155113776</v>
      </c>
      <c r="L192" s="82" t="n">
        <f aca="false">K192/1.33322</f>
        <v>165.39367479769</v>
      </c>
      <c r="M192" s="119" t="n">
        <f aca="false">(($B$9-EXP(52.57-6690.9/(273.15+G192)-4.681*LN(273.15+G192)))/1013)*I192/100*0.2095*((49-1.335*G192+0.02759*POTENZ(G192,2)-0.0003235*POTENZ(G192,3)+0.000001614*POTENZ(G192,4))-($J$16*(5.516*10^-1-1.759*10^-2*G192+2.253*10^-4*POTENZ(G192,2)-2.654*10^-7*POTENZ(G192,3)+5.363*10^-8*POTENZ(G192,4))))*32/22.414</f>
        <v>8.31970296268965</v>
      </c>
      <c r="N192" s="119" t="n">
        <f aca="false">M192*31.25</f>
        <v>259.990717584051</v>
      </c>
    </row>
    <row collapsed="false" customFormat="false" customHeight="false" hidden="false" ht="12.75" outlineLevel="0" r="193">
      <c r="A193" s="118" t="n">
        <v>40402</v>
      </c>
      <c r="B193" s="0" t="s">
        <v>268</v>
      </c>
      <c r="C193" s="0" t="n">
        <v>28.694</v>
      </c>
      <c r="D193" s="0" t="n">
        <v>105.169</v>
      </c>
      <c r="E193" s="0" t="n">
        <v>28.08</v>
      </c>
      <c r="F193" s="0" t="n">
        <v>2821</v>
      </c>
      <c r="G193" s="0" t="n">
        <v>17.7</v>
      </c>
      <c r="I193" s="119" t="n">
        <f aca="false">(-((TAN(E193*PI()/180))/(TAN(($B$7+($B$14*(G193-$E$7)))*PI()/180))*($H$13+($B$15*(G193-$E$8)))+(TAN(E193*PI()/180))/(TAN(($B$7+($B$14*(G193-$E$7)))*PI()/180))*1/$B$16*($H$13+($B$15*(G193-$E$8)))-$B$13*1/$B$16*($H$13+($B$15*(G193-$E$8)))-($H$13+($B$15*(G193-$E$8)))+$B$13*($H$13+($B$15*(G193-$E$8))))+(WURZEL((POTENZ(((TAN(E193*PI()/180))/(TAN(($B$7+($B$14*(G193-$E$7)))*PI()/180))*($H$13+($B$15*(G193-$E$8)))+(TAN(E193*PI()/180))/(TAN(($B$7+($B$14*(G193-$E$7)))*PI()/180))*1/$B$16*($H$13+($B$15*(G193-$E$8)))-$B$13*1/$B$16*($H$13+($B$15*(G193-$E$8)))-($H$13+($B$15*(G193-$E$8)))+$B$13*($H$13+($B$15*(G193-$E$8)))),2))-4*((TAN(E193*PI()/180))/(TAN(($B$7+($B$14*(G193-$E$7)))*PI()/180))*1/$B$16*POTENZ(($H$13+($B$15*(G193-$E$8))),2))*((TAN(E193*PI()/180))/(TAN(($B$7+($B$14*(G193-$E$7)))*PI()/180))-1))))/(2*((TAN(E193*PI()/180))/(TAN(($B$7+($B$14*(G193-$E$7)))*PI()/180))*1/$B$16*POTENZ(($H$13+($B$15*(G193-$E$8))),2)))</f>
        <v>105.168567973927</v>
      </c>
      <c r="J193" s="120" t="n">
        <f aca="false">I193*20.9/100</f>
        <v>21.9802307065508</v>
      </c>
      <c r="K193" s="82" t="n">
        <f aca="false">($B$9-EXP(52.57-6690.9/(273.15+G193)-4.681*LN(273.15+G193)))*I193/100*0.2095</f>
        <v>218.718301270379</v>
      </c>
      <c r="L193" s="82" t="n">
        <f aca="false">K193/1.33322</f>
        <v>164.052670429771</v>
      </c>
      <c r="M193" s="119" t="n">
        <f aca="false">(($B$9-EXP(52.57-6690.9/(273.15+G193)-4.681*LN(273.15+G193)))/1013)*I193/100*0.2095*((49-1.335*G193+0.02759*POTENZ(G193,2)-0.0003235*POTENZ(G193,3)+0.000001614*POTENZ(G193,4))-($J$16*(5.516*10^-1-1.759*10^-2*G193+2.253*10^-4*POTENZ(G193,2)-2.654*10^-7*POTENZ(G193,3)+5.363*10^-8*POTENZ(G193,4))))*32/22.414</f>
        <v>8.2522471907177</v>
      </c>
      <c r="N193" s="119" t="n">
        <f aca="false">M193*31.25</f>
        <v>257.882724709928</v>
      </c>
    </row>
    <row collapsed="false" customFormat="false" customHeight="false" hidden="false" ht="12.75" outlineLevel="0" r="194">
      <c r="A194" s="118" t="n">
        <v>40402</v>
      </c>
      <c r="B194" s="0" t="s">
        <v>269</v>
      </c>
      <c r="C194" s="0" t="n">
        <v>28.861</v>
      </c>
      <c r="D194" s="0" t="n">
        <v>105.932</v>
      </c>
      <c r="E194" s="0" t="n">
        <v>28</v>
      </c>
      <c r="F194" s="0" t="n">
        <v>2819</v>
      </c>
      <c r="G194" s="0" t="n">
        <v>17.7</v>
      </c>
      <c r="I194" s="119" t="n">
        <f aca="false">(-((TAN(E194*PI()/180))/(TAN(($B$7+($B$14*(G194-$E$7)))*PI()/180))*($H$13+($B$15*(G194-$E$8)))+(TAN(E194*PI()/180))/(TAN(($B$7+($B$14*(G194-$E$7)))*PI()/180))*1/$B$16*($H$13+($B$15*(G194-$E$8)))-$B$13*1/$B$16*($H$13+($B$15*(G194-$E$8)))-($H$13+($B$15*(G194-$E$8)))+$B$13*($H$13+($B$15*(G194-$E$8))))+(WURZEL((POTENZ(((TAN(E194*PI()/180))/(TAN(($B$7+($B$14*(G194-$E$7)))*PI()/180))*($H$13+($B$15*(G194-$E$8)))+(TAN(E194*PI()/180))/(TAN(($B$7+($B$14*(G194-$E$7)))*PI()/180))*1/$B$16*($H$13+($B$15*(G194-$E$8)))-$B$13*1/$B$16*($H$13+($B$15*(G194-$E$8)))-($H$13+($B$15*(G194-$E$8)))+$B$13*($H$13+($B$15*(G194-$E$8)))),2))-4*((TAN(E194*PI()/180))/(TAN(($B$7+($B$14*(G194-$E$7)))*PI()/180))*1/$B$16*POTENZ(($H$13+($B$15*(G194-$E$8))),2))*((TAN(E194*PI()/180))/(TAN(($B$7+($B$14*(G194-$E$7)))*PI()/180))-1))))/(2*((TAN(E194*PI()/180))/(TAN(($B$7+($B$14*(G194-$E$7)))*PI()/180))*1/$B$16*POTENZ(($H$13+($B$15*(G194-$E$8))),2)))</f>
        <v>105.932312427603</v>
      </c>
      <c r="J194" s="120" t="n">
        <f aca="false">I194*20.9/100</f>
        <v>22.1398532973689</v>
      </c>
      <c r="K194" s="82" t="n">
        <f aca="false">($B$9-EXP(52.57-6690.9/(273.15+G194)-4.681*LN(273.15+G194)))*I194/100*0.2095</f>
        <v>220.306655022176</v>
      </c>
      <c r="L194" s="82" t="n">
        <f aca="false">K194/1.33322</f>
        <v>165.244037009778</v>
      </c>
      <c r="M194" s="119" t="n">
        <f aca="false">(($B$9-EXP(52.57-6690.9/(273.15+G194)-4.681*LN(273.15+G194)))/1013)*I194/100*0.2095*((49-1.335*G194+0.02759*POTENZ(G194,2)-0.0003235*POTENZ(G194,3)+0.000001614*POTENZ(G194,4))-($J$16*(5.516*10^-1-1.759*10^-2*G194+2.253*10^-4*POTENZ(G194,2)-2.654*10^-7*POTENZ(G194,3)+5.363*10^-8*POTENZ(G194,4))))*32/22.414</f>
        <v>8.31217581904922</v>
      </c>
      <c r="N194" s="119" t="n">
        <f aca="false">M194*31.25</f>
        <v>259.755494345288</v>
      </c>
    </row>
    <row collapsed="false" customFormat="false" customHeight="false" hidden="false" ht="12.75" outlineLevel="0" r="195">
      <c r="A195" s="118" t="n">
        <v>40402</v>
      </c>
      <c r="B195" s="0" t="s">
        <v>270</v>
      </c>
      <c r="C195" s="0" t="n">
        <v>29.028</v>
      </c>
      <c r="D195" s="0" t="n">
        <v>106.124</v>
      </c>
      <c r="E195" s="0" t="n">
        <v>27.98</v>
      </c>
      <c r="F195" s="0" t="n">
        <v>2831</v>
      </c>
      <c r="G195" s="0" t="n">
        <v>17.7</v>
      </c>
      <c r="I195" s="119" t="n">
        <f aca="false">(-((TAN(E195*PI()/180))/(TAN(($B$7+($B$14*(G195-$E$7)))*PI()/180))*($H$13+($B$15*(G195-$E$8)))+(TAN(E195*PI()/180))/(TAN(($B$7+($B$14*(G195-$E$7)))*PI()/180))*1/$B$16*($H$13+($B$15*(G195-$E$8)))-$B$13*1/$B$16*($H$13+($B$15*(G195-$E$8)))-($H$13+($B$15*(G195-$E$8)))+$B$13*($H$13+($B$15*(G195-$E$8))))+(WURZEL((POTENZ(((TAN(E195*PI()/180))/(TAN(($B$7+($B$14*(G195-$E$7)))*PI()/180))*($H$13+($B$15*(G195-$E$8)))+(TAN(E195*PI()/180))/(TAN(($B$7+($B$14*(G195-$E$7)))*PI()/180))*1/$B$16*($H$13+($B$15*(G195-$E$8)))-$B$13*1/$B$16*($H$13+($B$15*(G195-$E$8)))-($H$13+($B$15*(G195-$E$8)))+$B$13*($H$13+($B$15*(G195-$E$8)))),2))-4*((TAN(E195*PI()/180))/(TAN(($B$7+($B$14*(G195-$E$7)))*PI()/180))*1/$B$16*POTENZ(($H$13+($B$15*(G195-$E$8))),2))*((TAN(E195*PI()/180))/(TAN(($B$7+($B$14*(G195-$E$7)))*PI()/180))-1))))/(2*((TAN(E195*PI()/180))/(TAN(($B$7+($B$14*(G195-$E$7)))*PI()/180))*1/$B$16*POTENZ(($H$13+($B$15*(G195-$E$8))),2)))</f>
        <v>106.12427039811</v>
      </c>
      <c r="J195" s="120" t="n">
        <f aca="false">I195*20.9/100</f>
        <v>22.179972513205</v>
      </c>
      <c r="K195" s="82" t="n">
        <f aca="false">($B$9-EXP(52.57-6690.9/(273.15+G195)-4.681*LN(273.15+G195)))*I195/100*0.2095</f>
        <v>220.705868608836</v>
      </c>
      <c r="L195" s="82" t="n">
        <f aca="false">K195/1.33322</f>
        <v>165.543472651802</v>
      </c>
      <c r="M195" s="119" t="n">
        <f aca="false">(($B$9-EXP(52.57-6690.9/(273.15+G195)-4.681*LN(273.15+G195)))/1013)*I195/100*0.2095*((49-1.335*G195+0.02759*POTENZ(G195,2)-0.0003235*POTENZ(G195,3)+0.000001614*POTENZ(G195,4))-($J$16*(5.516*10^-1-1.759*10^-2*G195+2.253*10^-4*POTENZ(G195,2)-2.654*10^-7*POTENZ(G195,3)+5.363*10^-8*POTENZ(G195,4))))*32/22.414</f>
        <v>8.32723815804816</v>
      </c>
      <c r="N195" s="119" t="n">
        <f aca="false">M195*31.25</f>
        <v>260.226192439005</v>
      </c>
    </row>
    <row collapsed="false" customFormat="false" customHeight="false" hidden="false" ht="12.75" outlineLevel="0" r="196">
      <c r="A196" s="118" t="n">
        <v>40402</v>
      </c>
      <c r="B196" s="0" t="s">
        <v>271</v>
      </c>
      <c r="C196" s="0" t="n">
        <v>29.195</v>
      </c>
      <c r="D196" s="0" t="n">
        <v>105.55</v>
      </c>
      <c r="E196" s="0" t="n">
        <v>28.04</v>
      </c>
      <c r="F196" s="0" t="n">
        <v>2827</v>
      </c>
      <c r="G196" s="0" t="n">
        <v>17.7</v>
      </c>
      <c r="I196" s="119" t="n">
        <f aca="false">(-((TAN(E196*PI()/180))/(TAN(($B$7+($B$14*(G196-$E$7)))*PI()/180))*($H$13+($B$15*(G196-$E$8)))+(TAN(E196*PI()/180))/(TAN(($B$7+($B$14*(G196-$E$7)))*PI()/180))*1/$B$16*($H$13+($B$15*(G196-$E$8)))-$B$13*1/$B$16*($H$13+($B$15*(G196-$E$8)))-($H$13+($B$15*(G196-$E$8)))+$B$13*($H$13+($B$15*(G196-$E$8))))+(WURZEL((POTENZ(((TAN(E196*PI()/180))/(TAN(($B$7+($B$14*(G196-$E$7)))*PI()/180))*($H$13+($B$15*(G196-$E$8)))+(TAN(E196*PI()/180))/(TAN(($B$7+($B$14*(G196-$E$7)))*PI()/180))*1/$B$16*($H$13+($B$15*(G196-$E$8)))-$B$13*1/$B$16*($H$13+($B$15*(G196-$E$8)))-($H$13+($B$15*(G196-$E$8)))+$B$13*($H$13+($B$15*(G196-$E$8)))),2))-4*((TAN(E196*PI()/180))/(TAN(($B$7+($B$14*(G196-$E$7)))*PI()/180))*1/$B$16*POTENZ(($H$13+($B$15*(G196-$E$8))),2))*((TAN(E196*PI()/180))/(TAN(($B$7+($B$14*(G196-$E$7)))*PI()/180))-1))))/(2*((TAN(E196*PI()/180))/(TAN(($B$7+($B$14*(G196-$E$7)))*PI()/180))*1/$B$16*POTENZ(($H$13+($B$15*(G196-$E$8))),2)))</f>
        <v>105.549624989364</v>
      </c>
      <c r="J196" s="120" t="n">
        <f aca="false">I196*20.9/100</f>
        <v>22.0598716227772</v>
      </c>
      <c r="K196" s="82" t="n">
        <f aca="false">($B$9-EXP(52.57-6690.9/(273.15+G196)-4.681*LN(273.15+G196)))*I196/100*0.2095</f>
        <v>219.510782757093</v>
      </c>
      <c r="L196" s="82" t="n">
        <f aca="false">K196/1.33322</f>
        <v>164.647082069796</v>
      </c>
      <c r="M196" s="119" t="n">
        <f aca="false">(($B$9-EXP(52.57-6690.9/(273.15+G196)-4.681*LN(273.15+G196)))/1013)*I196/100*0.2095*((49-1.335*G196+0.02759*POTENZ(G196,2)-0.0003235*POTENZ(G196,3)+0.000001614*POTENZ(G196,4))-($J$16*(5.516*10^-1-1.759*10^-2*G196+2.253*10^-4*POTENZ(G196,2)-2.654*10^-7*POTENZ(G196,3)+5.363*10^-8*POTENZ(G196,4))))*32/22.414</f>
        <v>8.28214753780547</v>
      </c>
      <c r="N196" s="119" t="n">
        <f aca="false">M196*31.25</f>
        <v>258.817110556421</v>
      </c>
    </row>
    <row collapsed="false" customFormat="false" customHeight="false" hidden="false" ht="12.75" outlineLevel="0" r="197">
      <c r="A197" s="118" t="n">
        <v>40402</v>
      </c>
      <c r="B197" s="0" t="s">
        <v>272</v>
      </c>
      <c r="C197" s="0" t="n">
        <v>29.362</v>
      </c>
      <c r="D197" s="0" t="n">
        <v>105.741</v>
      </c>
      <c r="E197" s="0" t="n">
        <v>28.02</v>
      </c>
      <c r="F197" s="0" t="n">
        <v>2826</v>
      </c>
      <c r="G197" s="0" t="n">
        <v>17.7</v>
      </c>
      <c r="I197" s="119" t="n">
        <f aca="false">(-((TAN(E197*PI()/180))/(TAN(($B$7+($B$14*(G197-$E$7)))*PI()/180))*($H$13+($B$15*(G197-$E$8)))+(TAN(E197*PI()/180))/(TAN(($B$7+($B$14*(G197-$E$7)))*PI()/180))*1/$B$16*($H$13+($B$15*(G197-$E$8)))-$B$13*1/$B$16*($H$13+($B$15*(G197-$E$8)))-($H$13+($B$15*(G197-$E$8)))+$B$13*($H$13+($B$15*(G197-$E$8))))+(WURZEL((POTENZ(((TAN(E197*PI()/180))/(TAN(($B$7+($B$14*(G197-$E$7)))*PI()/180))*($H$13+($B$15*(G197-$E$8)))+(TAN(E197*PI()/180))/(TAN(($B$7+($B$14*(G197-$E$7)))*PI()/180))*1/$B$16*($H$13+($B$15*(G197-$E$8)))-$B$13*1/$B$16*($H$13+($B$15*(G197-$E$8)))-($H$13+($B$15*(G197-$E$8)))+$B$13*($H$13+($B$15*(G197-$E$8)))),2))-4*((TAN(E197*PI()/180))/(TAN(($B$7+($B$14*(G197-$E$7)))*PI()/180))*1/$B$16*POTENZ(($H$13+($B$15*(G197-$E$8))),2))*((TAN(E197*PI()/180))/(TAN(($B$7+($B$14*(G197-$E$7)))*PI()/180))-1))))/(2*((TAN(E197*PI()/180))/(TAN(($B$7+($B$14*(G197-$E$7)))*PI()/180))*1/$B$16*POTENZ(($H$13+($B$15*(G197-$E$8))),2)))</f>
        <v>105.740764337965</v>
      </c>
      <c r="J197" s="120" t="n">
        <f aca="false">I197*20.9/100</f>
        <v>22.0998197466346</v>
      </c>
      <c r="K197" s="82" t="n">
        <f aca="false">($B$9-EXP(52.57-6690.9/(273.15+G197)-4.681*LN(273.15+G197)))*I197/100*0.2095</f>
        <v>219.908293861762</v>
      </c>
      <c r="L197" s="82" t="n">
        <f aca="false">K197/1.33322</f>
        <v>164.945240741785</v>
      </c>
      <c r="M197" s="119" t="n">
        <f aca="false">(($B$9-EXP(52.57-6690.9/(273.15+G197)-4.681*LN(273.15+G197)))/1013)*I197/100*0.2095*((49-1.335*G197+0.02759*POTENZ(G197,2)-0.0003235*POTENZ(G197,3)+0.000001614*POTENZ(G197,4))-($J$16*(5.516*10^-1-1.759*10^-2*G197+2.253*10^-4*POTENZ(G197,2)-2.654*10^-7*POTENZ(G197,3)+5.363*10^-8*POTENZ(G197,4))))*32/22.414</f>
        <v>8.29714564211468</v>
      </c>
      <c r="N197" s="119" t="n">
        <f aca="false">M197*31.25</f>
        <v>259.285801316084</v>
      </c>
    </row>
    <row collapsed="false" customFormat="false" customHeight="false" hidden="false" ht="12.75" outlineLevel="0" r="198">
      <c r="A198" s="118" t="n">
        <v>40402</v>
      </c>
      <c r="B198" s="0" t="s">
        <v>273</v>
      </c>
      <c r="C198" s="0" t="n">
        <v>29.529</v>
      </c>
      <c r="D198" s="0" t="n">
        <v>105.169</v>
      </c>
      <c r="E198" s="0" t="n">
        <v>28.08</v>
      </c>
      <c r="F198" s="0" t="n">
        <v>2819</v>
      </c>
      <c r="G198" s="0" t="n">
        <v>17.7</v>
      </c>
      <c r="I198" s="119" t="n">
        <f aca="false">(-((TAN(E198*PI()/180))/(TAN(($B$7+($B$14*(G198-$E$7)))*PI()/180))*($H$13+($B$15*(G198-$E$8)))+(TAN(E198*PI()/180))/(TAN(($B$7+($B$14*(G198-$E$7)))*PI()/180))*1/$B$16*($H$13+($B$15*(G198-$E$8)))-$B$13*1/$B$16*($H$13+($B$15*(G198-$E$8)))-($H$13+($B$15*(G198-$E$8)))+$B$13*($H$13+($B$15*(G198-$E$8))))+(WURZEL((POTENZ(((TAN(E198*PI()/180))/(TAN(($B$7+($B$14*(G198-$E$7)))*PI()/180))*($H$13+($B$15*(G198-$E$8)))+(TAN(E198*PI()/180))/(TAN(($B$7+($B$14*(G198-$E$7)))*PI()/180))*1/$B$16*($H$13+($B$15*(G198-$E$8)))-$B$13*1/$B$16*($H$13+($B$15*(G198-$E$8)))-($H$13+($B$15*(G198-$E$8)))+$B$13*($H$13+($B$15*(G198-$E$8)))),2))-4*((TAN(E198*PI()/180))/(TAN(($B$7+($B$14*(G198-$E$7)))*PI()/180))*1/$B$16*POTENZ(($H$13+($B$15*(G198-$E$8))),2))*((TAN(E198*PI()/180))/(TAN(($B$7+($B$14*(G198-$E$7)))*PI()/180))-1))))/(2*((TAN(E198*PI()/180))/(TAN(($B$7+($B$14*(G198-$E$7)))*PI()/180))*1/$B$16*POTENZ(($H$13+($B$15*(G198-$E$8))),2)))</f>
        <v>105.168567973927</v>
      </c>
      <c r="J198" s="120" t="n">
        <f aca="false">I198*20.9/100</f>
        <v>21.9802307065508</v>
      </c>
      <c r="K198" s="82" t="n">
        <f aca="false">($B$9-EXP(52.57-6690.9/(273.15+G198)-4.681*LN(273.15+G198)))*I198/100*0.2095</f>
        <v>218.718301270379</v>
      </c>
      <c r="L198" s="82" t="n">
        <f aca="false">K198/1.33322</f>
        <v>164.052670429771</v>
      </c>
      <c r="M198" s="119" t="n">
        <f aca="false">(($B$9-EXP(52.57-6690.9/(273.15+G198)-4.681*LN(273.15+G198)))/1013)*I198/100*0.2095*((49-1.335*G198+0.02759*POTENZ(G198,2)-0.0003235*POTENZ(G198,3)+0.000001614*POTENZ(G198,4))-($J$16*(5.516*10^-1-1.759*10^-2*G198+2.253*10^-4*POTENZ(G198,2)-2.654*10^-7*POTENZ(G198,3)+5.363*10^-8*POTENZ(G198,4))))*32/22.414</f>
        <v>8.2522471907177</v>
      </c>
      <c r="N198" s="119" t="n">
        <f aca="false">M198*31.25</f>
        <v>257.882724709928</v>
      </c>
    </row>
    <row collapsed="false" customFormat="false" customHeight="false" hidden="false" ht="12.75" outlineLevel="0" r="199">
      <c r="A199" s="118" t="n">
        <v>40402</v>
      </c>
      <c r="B199" s="0" t="s">
        <v>274</v>
      </c>
      <c r="C199" s="0" t="n">
        <v>29.696</v>
      </c>
      <c r="D199" s="0" t="n">
        <v>106.014</v>
      </c>
      <c r="E199" s="0" t="n">
        <v>28.01</v>
      </c>
      <c r="F199" s="0" t="n">
        <v>2815</v>
      </c>
      <c r="G199" s="0" t="n">
        <v>17.6</v>
      </c>
      <c r="I199" s="119" t="n">
        <f aca="false">(-((TAN(E199*PI()/180))/(TAN(($B$7+($B$14*(G199-$E$7)))*PI()/180))*($H$13+($B$15*(G199-$E$8)))+(TAN(E199*PI()/180))/(TAN(($B$7+($B$14*(G199-$E$7)))*PI()/180))*1/$B$16*($H$13+($B$15*(G199-$E$8)))-$B$13*1/$B$16*($H$13+($B$15*(G199-$E$8)))-($H$13+($B$15*(G199-$E$8)))+$B$13*($H$13+($B$15*(G199-$E$8))))+(WURZEL((POTENZ(((TAN(E199*PI()/180))/(TAN(($B$7+($B$14*(G199-$E$7)))*PI()/180))*($H$13+($B$15*(G199-$E$8)))+(TAN(E199*PI()/180))/(TAN(($B$7+($B$14*(G199-$E$7)))*PI()/180))*1/$B$16*($H$13+($B$15*(G199-$E$8)))-$B$13*1/$B$16*($H$13+($B$15*(G199-$E$8)))-($H$13+($B$15*(G199-$E$8)))+$B$13*($H$13+($B$15*(G199-$E$8)))),2))-4*((TAN(E199*PI()/180))/(TAN(($B$7+($B$14*(G199-$E$7)))*PI()/180))*1/$B$16*POTENZ(($H$13+($B$15*(G199-$E$8))),2))*((TAN(E199*PI()/180))/(TAN(($B$7+($B$14*(G199-$E$7)))*PI()/180))-1))))/(2*((TAN(E199*PI()/180))/(TAN(($B$7+($B$14*(G199-$E$7)))*PI()/180))*1/$B$16*POTENZ(($H$13+($B$15*(G199-$E$8))),2)))</f>
        <v>106.015085709739</v>
      </c>
      <c r="J199" s="120" t="n">
        <f aca="false">I199*20.9/100</f>
        <v>22.1571529133355</v>
      </c>
      <c r="K199" s="82" t="n">
        <f aca="false">($B$9-EXP(52.57-6690.9/(273.15+G199)-4.681*LN(273.15+G199)))*I199/100*0.2095</f>
        <v>220.507133591151</v>
      </c>
      <c r="L199" s="82" t="n">
        <f aca="false">K199/1.33322</f>
        <v>165.394408718104</v>
      </c>
      <c r="M199" s="119" t="n">
        <f aca="false">(($B$9-EXP(52.57-6690.9/(273.15+G199)-4.681*LN(273.15+G199)))/1013)*I199/100*0.2095*((49-1.335*G199+0.02759*POTENZ(G199,2)-0.0003235*POTENZ(G199,3)+0.000001614*POTENZ(G199,4))-($J$16*(5.516*10^-1-1.759*10^-2*G199+2.253*10^-4*POTENZ(G199,2)-2.654*10^-7*POTENZ(G199,3)+5.363*10^-8*POTENZ(G199,4))))*32/22.414</f>
        <v>8.33443182640397</v>
      </c>
      <c r="N199" s="119" t="n">
        <f aca="false">M199*31.25</f>
        <v>260.450994575124</v>
      </c>
    </row>
    <row collapsed="false" customFormat="false" customHeight="false" hidden="false" ht="12.75" outlineLevel="0" r="200">
      <c r="A200" s="118" t="n">
        <v>40402</v>
      </c>
      <c r="B200" s="0" t="s">
        <v>275</v>
      </c>
      <c r="C200" s="0" t="n">
        <v>29.863</v>
      </c>
      <c r="D200" s="0" t="n">
        <v>106.302</v>
      </c>
      <c r="E200" s="0" t="n">
        <v>27.98</v>
      </c>
      <c r="F200" s="0" t="n">
        <v>2823</v>
      </c>
      <c r="G200" s="0" t="n">
        <v>17.6</v>
      </c>
      <c r="I200" s="119" t="n">
        <f aca="false">(-((TAN(E200*PI()/180))/(TAN(($B$7+($B$14*(G200-$E$7)))*PI()/180))*($H$13+($B$15*(G200-$E$8)))+(TAN(E200*PI()/180))/(TAN(($B$7+($B$14*(G200-$E$7)))*PI()/180))*1/$B$16*($H$13+($B$15*(G200-$E$8)))-$B$13*1/$B$16*($H$13+($B$15*(G200-$E$8)))-($H$13+($B$15*(G200-$E$8)))+$B$13*($H$13+($B$15*(G200-$E$8))))+(WURZEL((POTENZ(((TAN(E200*PI()/180))/(TAN(($B$7+($B$14*(G200-$E$7)))*PI()/180))*($H$13+($B$15*(G200-$E$8)))+(TAN(E200*PI()/180))/(TAN(($B$7+($B$14*(G200-$E$7)))*PI()/180))*1/$B$16*($H$13+($B$15*(G200-$E$8)))-$B$13*1/$B$16*($H$13+($B$15*(G200-$E$8)))-($H$13+($B$15*(G200-$E$8)))+$B$13*($H$13+($B$15*(G200-$E$8)))),2))-4*((TAN(E200*PI()/180))/(TAN(($B$7+($B$14*(G200-$E$7)))*PI()/180))*1/$B$16*POTENZ(($H$13+($B$15*(G200-$E$8))),2))*((TAN(E200*PI()/180))/(TAN(($B$7+($B$14*(G200-$E$7)))*PI()/180))-1))))/(2*((TAN(E200*PI()/180))/(TAN(($B$7+($B$14*(G200-$E$7)))*PI()/180))*1/$B$16*POTENZ(($H$13+($B$15*(G200-$E$8))),2)))</f>
        <v>106.303339194647</v>
      </c>
      <c r="J200" s="120" t="n">
        <f aca="false">I200*20.9/100</f>
        <v>22.2173978916812</v>
      </c>
      <c r="K200" s="82" t="n">
        <f aca="false">($B$9-EXP(52.57-6690.9/(273.15+G200)-4.681*LN(273.15+G200)))*I200/100*0.2095</f>
        <v>221.106689298522</v>
      </c>
      <c r="L200" s="82" t="n">
        <f aca="false">K200/1.33322</f>
        <v>165.844113723558</v>
      </c>
      <c r="M200" s="119" t="n">
        <f aca="false">(($B$9-EXP(52.57-6690.9/(273.15+G200)-4.681*LN(273.15+G200)))/1013)*I200/100*0.2095*((49-1.335*G200+0.02759*POTENZ(G200,2)-0.0003235*POTENZ(G200,3)+0.000001614*POTENZ(G200,4))-($J$16*(5.516*10^-1-1.759*10^-2*G200+2.253*10^-4*POTENZ(G200,2)-2.654*10^-7*POTENZ(G200,3)+5.363*10^-8*POTENZ(G200,4))))*32/22.414</f>
        <v>8.35709302601159</v>
      </c>
      <c r="N200" s="119" t="n">
        <f aca="false">M200*31.25</f>
        <v>261.159157062862</v>
      </c>
    </row>
    <row collapsed="false" customFormat="false" customHeight="false" hidden="false" ht="12.75" outlineLevel="0" r="201">
      <c r="A201" s="118" t="n">
        <v>40402</v>
      </c>
      <c r="B201" s="0" t="s">
        <v>276</v>
      </c>
      <c r="C201" s="0" t="n">
        <v>30.03</v>
      </c>
      <c r="D201" s="0" t="n">
        <v>107.173</v>
      </c>
      <c r="E201" s="0" t="n">
        <v>27.89</v>
      </c>
      <c r="F201" s="0" t="n">
        <v>2814</v>
      </c>
      <c r="G201" s="0" t="n">
        <v>17.6</v>
      </c>
      <c r="I201" s="119" t="n">
        <f aca="false">(-((TAN(E201*PI()/180))/(TAN(($B$7+($B$14*(G201-$E$7)))*PI()/180))*($H$13+($B$15*(G201-$E$8)))+(TAN(E201*PI()/180))/(TAN(($B$7+($B$14*(G201-$E$7)))*PI()/180))*1/$B$16*($H$13+($B$15*(G201-$E$8)))-$B$13*1/$B$16*($H$13+($B$15*(G201-$E$8)))-($H$13+($B$15*(G201-$E$8)))+$B$13*($H$13+($B$15*(G201-$E$8))))+(WURZEL((POTENZ(((TAN(E201*PI()/180))/(TAN(($B$7+($B$14*(G201-$E$7)))*PI()/180))*($H$13+($B$15*(G201-$E$8)))+(TAN(E201*PI()/180))/(TAN(($B$7+($B$14*(G201-$E$7)))*PI()/180))*1/$B$16*($H$13+($B$15*(G201-$E$8)))-$B$13*1/$B$16*($H$13+($B$15*(G201-$E$8)))-($H$13+($B$15*(G201-$E$8)))+$B$13*($H$13+($B$15*(G201-$E$8)))),2))-4*((TAN(E201*PI()/180))/(TAN(($B$7+($B$14*(G201-$E$7)))*PI()/180))*1/$B$16*POTENZ(($H$13+($B$15*(G201-$E$8))),2))*((TAN(E201*PI()/180))/(TAN(($B$7+($B$14*(G201-$E$7)))*PI()/180))-1))))/(2*((TAN(E201*PI()/180))/(TAN(($B$7+($B$14*(G201-$E$7)))*PI()/180))*1/$B$16*POTENZ(($H$13+($B$15*(G201-$E$8))),2)))</f>
        <v>107.173672982338</v>
      </c>
      <c r="J201" s="120" t="n">
        <f aca="false">I201*20.9/100</f>
        <v>22.3992976533086</v>
      </c>
      <c r="K201" s="82" t="n">
        <f aca="false">($B$9-EXP(52.57-6690.9/(273.15+G201)-4.681*LN(273.15+G201)))*I201/100*0.2095</f>
        <v>222.916948730058</v>
      </c>
      <c r="L201" s="82" t="n">
        <f aca="false">K201/1.33322</f>
        <v>167.201923711059</v>
      </c>
      <c r="M201" s="119" t="n">
        <f aca="false">(($B$9-EXP(52.57-6690.9/(273.15+G201)-4.681*LN(273.15+G201)))/1013)*I201/100*0.2095*((49-1.335*G201+0.02759*POTENZ(G201,2)-0.0003235*POTENZ(G201,3)+0.000001614*POTENZ(G201,4))-($J$16*(5.516*10^-1-1.759*10^-2*G201+2.253*10^-4*POTENZ(G201,2)-2.654*10^-7*POTENZ(G201,3)+5.363*10^-8*POTENZ(G201,4))))*32/22.414</f>
        <v>8.42551477534249</v>
      </c>
      <c r="N201" s="119" t="n">
        <f aca="false">M201*31.25</f>
        <v>263.297336729453</v>
      </c>
    </row>
    <row collapsed="false" customFormat="false" customHeight="false" hidden="false" ht="12.75" outlineLevel="0" r="202">
      <c r="A202" s="118" t="n">
        <v>40402</v>
      </c>
      <c r="B202" s="0" t="s">
        <v>277</v>
      </c>
      <c r="C202" s="0" t="n">
        <v>30.196</v>
      </c>
      <c r="D202" s="0" t="n">
        <v>105.823</v>
      </c>
      <c r="E202" s="0" t="n">
        <v>28.03</v>
      </c>
      <c r="F202" s="0" t="n">
        <v>2813</v>
      </c>
      <c r="G202" s="0" t="n">
        <v>17.6</v>
      </c>
      <c r="I202" s="119" t="n">
        <f aca="false">(-((TAN(E202*PI()/180))/(TAN(($B$7+($B$14*(G202-$E$7)))*PI()/180))*($H$13+($B$15*(G202-$E$8)))+(TAN(E202*PI()/180))/(TAN(($B$7+($B$14*(G202-$E$7)))*PI()/180))*1/$B$16*($H$13+($B$15*(G202-$E$8)))-$B$13*1/$B$16*($H$13+($B$15*(G202-$E$8)))-($H$13+($B$15*(G202-$E$8)))+$B$13*($H$13+($B$15*(G202-$E$8))))+(WURZEL((POTENZ(((TAN(E202*PI()/180))/(TAN(($B$7+($B$14*(G202-$E$7)))*PI()/180))*($H$13+($B$15*(G202-$E$8)))+(TAN(E202*PI()/180))/(TAN(($B$7+($B$14*(G202-$E$7)))*PI()/180))*1/$B$16*($H$13+($B$15*(G202-$E$8)))-$B$13*1/$B$16*($H$13+($B$15*(G202-$E$8)))-($H$13+($B$15*(G202-$E$8)))+$B$13*($H$13+($B$15*(G202-$E$8)))),2))-4*((TAN(E202*PI()/180))/(TAN(($B$7+($B$14*(G202-$E$7)))*PI()/180))*1/$B$16*POTENZ(($H$13+($B$15*(G202-$E$8))),2))*((TAN(E202*PI()/180))/(TAN(($B$7+($B$14*(G202-$E$7)))*PI()/180))-1))))/(2*((TAN(E202*PI()/180))/(TAN(($B$7+($B$14*(G202-$E$7)))*PI()/180))*1/$B$16*POTENZ(($H$13+($B$15*(G202-$E$8))),2)))</f>
        <v>105.823429422527</v>
      </c>
      <c r="J202" s="120" t="n">
        <f aca="false">I202*20.9/100</f>
        <v>22.1170967493081</v>
      </c>
      <c r="K202" s="82" t="n">
        <f aca="false">($B$9-EXP(52.57-6690.9/(273.15+G202)-4.681*LN(273.15+G202)))*I202/100*0.2095</f>
        <v>220.108496187379</v>
      </c>
      <c r="L202" s="82" t="n">
        <f aca="false">K202/1.33322</f>
        <v>165.095405249981</v>
      </c>
      <c r="M202" s="119" t="n">
        <f aca="false">(($B$9-EXP(52.57-6690.9/(273.15+G202)-4.681*LN(273.15+G202)))/1013)*I202/100*0.2095*((49-1.335*G202+0.02759*POTENZ(G202,2)-0.0003235*POTENZ(G202,3)+0.000001614*POTENZ(G202,4))-($J$16*(5.516*10^-1-1.759*10^-2*G202+2.253*10^-4*POTENZ(G202,2)-2.654*10^-7*POTENZ(G202,3)+5.363*10^-8*POTENZ(G202,4))))*32/22.414</f>
        <v>8.31936466639386</v>
      </c>
      <c r="N202" s="119" t="n">
        <f aca="false">M202*31.25</f>
        <v>259.980145824808</v>
      </c>
    </row>
  </sheetData>
  <mergeCells count="4">
    <mergeCell ref="A3:J3"/>
    <mergeCell ref="A4:J4"/>
    <mergeCell ref="P14:Q14"/>
    <mergeCell ref="P22:S22"/>
  </mergeCells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A1" activeCellId="0" pane="topLeft" sqref="A1"/>
    </sheetView>
  </sheetViews>
  <sheetFormatPr defaultRowHeight="12.75"/>
  <sheetData/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2005-07-08T09:28:11.00Z</dcterms:created>
  <dc:creator>Christian Huber</dc:creator>
  <cp:lastModifiedBy>Mark Olischläger</cp:lastModifiedBy>
  <dcterms:modified xsi:type="dcterms:W3CDTF">2013-09-24T16:49:04.00Z</dcterms:modified>
  <cp:revision>0</cp:revision>
</cp:coreProperties>
</file>