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22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<sst xmlns="http://schemas.openxmlformats.org/spreadsheetml/2006/main" count="186" uniqueCount="159">
  <si>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</si>
  <si>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</si>
  <si>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</si>
  <si>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</si>
  <si>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</si>
  <si>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</si>
  <si>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</si>
  <si>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</si>
  <si>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</si>
  <si>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</si>
  <si>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</si>
  <si>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</si>
  <si>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</si>
  <si>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</si>
  <si>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</si>
  <si>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</si>
  <si>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</si>
  <si>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</si>
  <si>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</si>
  <si>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</si>
  <si>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</si>
  <si>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</si>
  <si>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</si>
  <si>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</si>
  <si>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</si>
  <si>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</si>
  <si>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</si>
  <si>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</si>
  <si>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</si>
  <si>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</si>
  <si>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</si>
  <si>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</si>
  <si>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</si>
  <si>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</si>
  <si>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</si>
  <si>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</si>
  <si>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</si>
  <si>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</si>
  <si>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</si>
  <si>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</si>
  <si>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</si>
  <si>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</si>
  <si>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</si>
  <si>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</si>
  <si>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</si>
  <si>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</si>
  <si>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</si>
  <si>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</si>
  <si>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</si>
  <si>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</si>
  <si>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</si>
  <si>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</si>
  <si>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</si>
  <si>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</si>
  <si>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</si>
  <si>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</si>
  <si>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</si>
  <si>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</si>
  <si>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</si>
  <si>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</si>
  <si>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</si>
  <si>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</si>
  <si>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</si>
  <si>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</si>
  <si>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</si>
  <si>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 (mg)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</si>
  <si>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</si>
  <si>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</si>
  <si>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</si>
  <si>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</si>
  <si>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</si>
  <si>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</si>
  <si>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</si>
  <si>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</si>
  <si>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</si>
  <si>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</si>
  <si>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</si>
  <si>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</si>
  <si>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</si>
  <si>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</si>
  <si>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</si>
  <si>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</si>
  <si>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</si>
  <si>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</si>
  <si>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</si>
  <si>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</si>
  <si>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   16:25:08</t>
  </si>
  <si>
    <t>   16:25:19</t>
  </si>
  <si>
    <t>   16:25:29</t>
  </si>
  <si>
    <t>change data input according to column N</t>
  </si>
  <si>
    <t>   16:25:39</t>
  </si>
  <si>
    <t>   16:25:49</t>
  </si>
  <si>
    <t>   16:25:59</t>
  </si>
  <si>
    <t>   16:26:09</t>
  </si>
  <si>
    <t>   16:26:19</t>
  </si>
  <si>
    <t>   16:26:29</t>
  </si>
  <si>
    <t>   16:26:39</t>
  </si>
  <si>
    <t>   16:26:49</t>
  </si>
  <si>
    <t>   16:26:59</t>
  </si>
  <si>
    <t>   16:27:09</t>
  </si>
  <si>
    <t>   16:27:19</t>
  </si>
  <si>
    <t>   16:27:30</t>
  </si>
  <si>
    <t>   16:27:40</t>
  </si>
  <si>
    <t>   16:27:50</t>
  </si>
  <si>
    <t>   16:28:00</t>
  </si>
  <si>
    <t>   16:28:10</t>
  </si>
  <si>
    <t>   16:28:20</t>
  </si>
  <si>
    <t>   16:28:30</t>
  </si>
  <si>
    <t>   16:28:40</t>
  </si>
  <si>
    <t>   16:28:50</t>
  </si>
  <si>
    <t>regression formula</t>
  </si>
  <si>
    <t>time</t>
  </si>
  <si>
    <t>   16:29:00</t>
  </si>
  <si>
    <t>value for T=26 min.</t>
  </si>
  <si>
    <t>T11</t>
  </si>
  <si>
    <t>   16:29:10</t>
  </si>
  <si>
    <t>value for T=1 min.</t>
  </si>
  <si>
    <t>T1</t>
  </si>
  <si>
    <t>   16:29:20</t>
  </si>
  <si>
    <t>difference between T25 and T1</t>
  </si>
  <si>
    <t>10minutes</t>
  </si>
  <si>
    <t>   16:29:30</t>
  </si>
  <si>
    <t>calculate from regression curve values for 10 minutes of photosynthesis or respiration</t>
  </si>
  <si>
    <t>   16:29:40</t>
  </si>
  <si>
    <t>   16:29:50</t>
  </si>
  <si>
    <t>   16:30:00</t>
  </si>
  <si>
    <t>   16:30:10</t>
  </si>
  <si>
    <t>   16:30:20</t>
  </si>
  <si>
    <t>   16:30:30</t>
  </si>
  <si>
    <t>   16:30:40</t>
  </si>
  <si>
    <t>   16:30:50</t>
  </si>
  <si>
    <t>   16:31:00</t>
  </si>
  <si>
    <t>   16:31:10</t>
  </si>
  <si>
    <t>   16:31:20</t>
  </si>
  <si>
    <t>   16:31:30</t>
  </si>
  <si>
    <t>   16:31:40</t>
  </si>
  <si>
    <t>   16:31:50</t>
  </si>
  <si>
    <t>   16:32:00</t>
  </si>
  <si>
    <t>   16:32:10</t>
  </si>
  <si>
    <t>   16:32:20</t>
  </si>
  <si>
    <t>   16:32:30</t>
  </si>
  <si>
    <t>   16:32:40</t>
  </si>
  <si>
    <t>   16:32:50</t>
  </si>
  <si>
    <t>   16:33:00</t>
  </si>
  <si>
    <t>   16:33:10</t>
  </si>
  <si>
    <t>   16:33:20</t>
  </si>
  <si>
    <t>   16:33:30</t>
  </si>
  <si>
    <t>   16:33:40</t>
  </si>
  <si>
    <t>   16:33:50</t>
  </si>
  <si>
    <t>   16:33:59</t>
  </si>
  <si>
    <t>   16:34:09</t>
  </si>
  <si>
    <t>   16:34:19</t>
  </si>
  <si>
    <t>   16:34:29</t>
  </si>
  <si>
    <t>   16:34:39</t>
  </si>
  <si>
    <t>   16:34:49</t>
  </si>
  <si>
    <t>   16:34:59</t>
  </si>
  <si>
    <t>   16:35:09</t>
  </si>
  <si>
    <t>   16:35:19</t>
  </si>
  <si>
    <t>   16:35:29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</si>
</sst>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7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6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2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3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4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22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values'!$N$27:$N$83</c:f>
              <c:numCache>
                <c:formatCode>General</c:formatCode>
                <c:ptCount val="57"/>
                <c:pt idx="0">
                  <c:v>280.301668198238</c:v>
                </c:pt>
                <c:pt idx="1">
                  <c:v>282.797673107334</c:v>
                </c:pt>
                <c:pt idx="2">
                  <c:v>281.047767554424</c:v>
                </c:pt>
                <c:pt idx="3">
                  <c:v>282.797673107334</c:v>
                </c:pt>
                <c:pt idx="4">
                  <c:v>280.550111680809</c:v>
                </c:pt>
                <c:pt idx="5">
                  <c:v>282.296408728211</c:v>
                </c:pt>
                <c:pt idx="6">
                  <c:v>282.546911432028</c:v>
                </c:pt>
                <c:pt idx="7">
                  <c:v>280.798811350826</c:v>
                </c:pt>
                <c:pt idx="8">
                  <c:v>284.560285539525</c:v>
                </c:pt>
                <c:pt idx="9">
                  <c:v>283.803316539946</c:v>
                </c:pt>
                <c:pt idx="10">
                  <c:v>284.560285539525</c:v>
                </c:pt>
                <c:pt idx="11">
                  <c:v>282.296408728211</c:v>
                </c:pt>
                <c:pt idx="12">
                  <c:v>284.307701221768</c:v>
                </c:pt>
                <c:pt idx="13">
                  <c:v>282.500466461355</c:v>
                </c:pt>
                <c:pt idx="14">
                  <c:v>283.757475152406</c:v>
                </c:pt>
                <c:pt idx="15">
                  <c:v>280.751540554953</c:v>
                </c:pt>
                <c:pt idx="16">
                  <c:v>285.021013650132</c:v>
                </c:pt>
                <c:pt idx="17">
                  <c:v>284.262104496271</c:v>
                </c:pt>
                <c:pt idx="18">
                  <c:v>281.249943523143</c:v>
                </c:pt>
                <c:pt idx="19">
                  <c:v>282.751347934495</c:v>
                </c:pt>
                <c:pt idx="20">
                  <c:v>285.021013650132</c:v>
                </c:pt>
                <c:pt idx="21">
                  <c:v>285.274508827151</c:v>
                </c:pt>
                <c:pt idx="22">
                  <c:v>282.751347934495</c:v>
                </c:pt>
                <c:pt idx="23">
                  <c:v>285.782289509747</c:v>
                </c:pt>
                <c:pt idx="24">
                  <c:v>281.499531353773</c:v>
                </c:pt>
                <c:pt idx="25">
                  <c:v>282.500466461355</c:v>
                </c:pt>
                <c:pt idx="26">
                  <c:v>284.813131647283</c:v>
                </c:pt>
                <c:pt idx="27">
                  <c:v>285.573244260901</c:v>
                </c:pt>
                <c:pt idx="28">
                  <c:v>287.611818825993</c:v>
                </c:pt>
                <c:pt idx="29">
                  <c:v>286.081301471845</c:v>
                </c:pt>
                <c:pt idx="30">
                  <c:v>286.590414390449</c:v>
                </c:pt>
                <c:pt idx="31">
                  <c:v>288.894563975771</c:v>
                </c:pt>
                <c:pt idx="32">
                  <c:v>285.87367156896</c:v>
                </c:pt>
                <c:pt idx="33">
                  <c:v>287.146493974774</c:v>
                </c:pt>
                <c:pt idx="34">
                  <c:v>284.860151646694</c:v>
                </c:pt>
                <c:pt idx="35">
                  <c:v>289.712050745548</c:v>
                </c:pt>
                <c:pt idx="36">
                  <c:v>286.382008724039</c:v>
                </c:pt>
                <c:pt idx="37">
                  <c:v>288.169517799318</c:v>
                </c:pt>
                <c:pt idx="38">
                  <c:v>286.891401145052</c:v>
                </c:pt>
                <c:pt idx="39">
                  <c:v>286.636572847543</c:v>
                </c:pt>
                <c:pt idx="40">
                  <c:v>286.127708416881</c:v>
                </c:pt>
                <c:pt idx="41">
                  <c:v>285.366386825145</c:v>
                </c:pt>
                <c:pt idx="42">
                  <c:v>286.382008724039</c:v>
                </c:pt>
                <c:pt idx="43">
                  <c:v>284.10276061019</c:v>
                </c:pt>
                <c:pt idx="44">
                  <c:v>286.891401145052</c:v>
                </c:pt>
                <c:pt idx="45">
                  <c:v>286.636572847543</c:v>
                </c:pt>
                <c:pt idx="46">
                  <c:v>287.657474666456</c:v>
                </c:pt>
                <c:pt idx="47">
                  <c:v>290.228372588321</c:v>
                </c:pt>
                <c:pt idx="48">
                  <c:v>289.196802939894</c:v>
                </c:pt>
                <c:pt idx="49">
                  <c:v>288.682626258963</c:v>
                </c:pt>
                <c:pt idx="50">
                  <c:v>288.169517799318</c:v>
                </c:pt>
                <c:pt idx="51">
                  <c:v>288.425938682595</c:v>
                </c:pt>
                <c:pt idx="52">
                  <c:v>291.264250079786</c:v>
                </c:pt>
                <c:pt idx="53">
                  <c:v>288.425938682595</c:v>
                </c:pt>
                <c:pt idx="54">
                  <c:v>290.745771389599</c:v>
                </c:pt>
                <c:pt idx="55">
                  <c:v>291.264250079786</c:v>
                </c:pt>
                <c:pt idx="56">
                  <c:v>291.264250079786</c:v>
                </c:pt>
              </c:numCache>
            </c:numRef>
          </c:yVal>
        </c:ser>
        <c:axId val="44390176"/>
        <c:axId val="98634789"/>
      </c:scatterChart>
      <c:valAx>
        <c:axId val="4439017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98634789"/>
        <c:crossesAt val="0"/>
      </c:valAx>
      <c:valAx>
        <c:axId val="98634789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44390176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2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23</xdr:row>
      <xdr:rowOff>152640</xdr:rowOff>
    </xdr:from>
    <xdr:to>
      <xdr:col>20</xdr:col>
      <xdr:colOff>342000</xdr:colOff>
      <xdr:row>40</xdr:row>
      <xdr:rowOff>95760</xdr:rowOff>
    </xdr:to>
    <xdr:graphicFrame>
      <xdr:nvGraphicFramePr>
        <xdr:cNvPr id="0" name="Diagramm 2"/>
        <xdr:cNvGraphicFramePr/>
      </xdr:nvGraphicFramePr>
      <xdr:xfrm>
        <a:off x="12126960" y="4638600"/>
        <a:ext cx="4799160" cy="2696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3" activeCellId="0" pane="topLeft" sqref="B13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493.473241963959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103.135907570467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1026.27269044399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769.769948278594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38.7213205817507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38.7213205817507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1210.04126817971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1.65575818095895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0.0332927403719456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7.8328380744713E-006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-0.00216678181436699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-0.838171300910657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8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1.66854026742393E-005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1.65367044393589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0.0334459403719456</v>
      </c>
      <c r="I14" s="93" t="s">
        <v>49</v>
      </c>
      <c r="J14" s="50" t="n">
        <f aca="false">$D$16/$D$14*$H$14+$D$16/$D$14*1/$B$16*$H$14-$B$13*1/$B$16*$H$14-$H$14+$B$13*$H$14</f>
        <v>0.00409753499657061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8"/>
      <c r="H15" s="49"/>
      <c r="I15" s="93" t="s">
        <v>50</v>
      </c>
      <c r="J15" s="50" t="n">
        <f aca="false">$D$16/$D$14-1</f>
        <v>-0.658425570138169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0.564851539066761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0.1117</v>
      </c>
      <c r="R16" s="109" t="n">
        <v>0.0424815</v>
      </c>
      <c r="U16" s="110"/>
      <c r="V16" s="110"/>
    </row>
    <row collapsed="false" customFormat="false" customHeight="false" hidden="false" ht="12.75" outlineLevel="0" r="17">
      <c r="A17" s="80"/>
      <c r="B17" s="1"/>
      <c r="C17" s="111"/>
      <c r="D17" s="112"/>
      <c r="E17" s="94"/>
      <c r="F17" s="94"/>
      <c r="G17" s="94"/>
      <c r="H17" s="94"/>
      <c r="I17" s="113"/>
      <c r="J17" s="94"/>
      <c r="K17" s="114"/>
      <c r="L17" s="114"/>
      <c r="M17" s="114"/>
      <c r="N17" s="114"/>
      <c r="P17" s="58"/>
      <c r="Q17" s="58"/>
      <c r="R17" s="58"/>
      <c r="U17" s="110"/>
      <c r="V17" s="110"/>
    </row>
    <row collapsed="false" customFormat="false" customHeight="false" hidden="false" ht="12.75" outlineLevel="0" r="18">
      <c r="A18" s="80" t="s">
        <v>66</v>
      </c>
      <c r="B18" s="1"/>
      <c r="C18" s="111"/>
      <c r="D18" s="112"/>
      <c r="E18" s="94"/>
      <c r="F18" s="94"/>
      <c r="G18" s="94"/>
      <c r="H18" s="94"/>
      <c r="I18" s="82" t="s">
        <v>67</v>
      </c>
      <c r="J18" s="94"/>
      <c r="K18" s="114"/>
      <c r="L18" s="114"/>
      <c r="M18" s="114"/>
      <c r="N18" s="114"/>
      <c r="P18" s="58"/>
      <c r="Q18" s="58"/>
      <c r="R18" s="58"/>
      <c r="U18" s="110"/>
      <c r="V18" s="110"/>
    </row>
    <row collapsed="false" customFormat="false" customHeight="false" hidden="false" ht="13.5" outlineLevel="0" r="19">
      <c r="D19" s="59"/>
      <c r="I19" s="59"/>
      <c r="P19" s="58"/>
      <c r="Q19" s="115"/>
      <c r="R19" s="58"/>
      <c r="T19" s="110"/>
      <c r="U19" s="110"/>
      <c r="V19" s="110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1" t="s">
        <v>80</v>
      </c>
      <c r="P20" s="117" t="s">
        <v>81</v>
      </c>
      <c r="Q20" s="118" t="s">
        <v>82</v>
      </c>
      <c r="R20" s="118" t="s">
        <v>83</v>
      </c>
      <c r="S20" s="118" t="s">
        <v>84</v>
      </c>
      <c r="T20" s="119" t="s">
        <v>85</v>
      </c>
      <c r="U20" s="95"/>
      <c r="V20" s="95"/>
    </row>
    <row collapsed="false" customFormat="false" customHeight="false" hidden="false" ht="13.5" outlineLevel="0" r="21">
      <c r="A21" s="120" t="n">
        <v>40402</v>
      </c>
      <c r="B21" s="0" t="s">
        <v>86</v>
      </c>
      <c r="C21" s="0" t="n">
        <v>0</v>
      </c>
      <c r="D21" s="0" t="n">
        <v>326.664</v>
      </c>
      <c r="E21" s="0" t="n">
        <v>29.46</v>
      </c>
      <c r="F21" s="0" t="n">
        <v>5999</v>
      </c>
      <c r="G21" s="0" t="n">
        <v>18.1</v>
      </c>
      <c r="I21" s="121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110.745857962257</v>
      </c>
      <c r="J21" s="122" t="n">
        <f aca="false">I21*20.9/100</f>
        <v>23.1458843141117</v>
      </c>
      <c r="K21" s="82" t="n">
        <f aca="false">($B$9-EXP(52.57-6690.9/(273.15+G21)-4.681*LN(273.15+G21)))*I21/100*0.2095</f>
        <v>230.197302889184</v>
      </c>
      <c r="L21" s="82" t="n">
        <f aca="false">K21/1.33322</f>
        <v>172.662653492435</v>
      </c>
      <c r="M21" s="121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8.62450622854237</v>
      </c>
      <c r="N21" s="121" t="n">
        <f aca="false">M21*31.25</f>
        <v>269.515819641949</v>
      </c>
      <c r="O21" s="94"/>
      <c r="P21" s="123" t="n">
        <f aca="false">Q46</f>
        <v>9.21600000000001</v>
      </c>
      <c r="Q21" s="124" t="n">
        <f aca="false">P21*(6)</f>
        <v>55.2960000000001</v>
      </c>
      <c r="R21" s="125" t="n">
        <f aca="false">((Q21/1000)*(P16*1000))</f>
        <v>1.437696</v>
      </c>
      <c r="S21" s="126" t="n">
        <f aca="false">R21/Q16</f>
        <v>12.8710474485228</v>
      </c>
      <c r="T21" s="127" t="n">
        <f aca="false">R21/R16</f>
        <v>33.842872779916</v>
      </c>
      <c r="U21" s="128"/>
      <c r="V21" s="128"/>
    </row>
    <row collapsed="false" customFormat="false" customHeight="false" hidden="false" ht="12.75" outlineLevel="0" r="22">
      <c r="A22" s="120" t="n">
        <v>40402</v>
      </c>
      <c r="B22" s="0" t="s">
        <v>87</v>
      </c>
      <c r="C22" s="0" t="n">
        <v>0.183</v>
      </c>
      <c r="D22" s="0" t="n">
        <v>332.482</v>
      </c>
      <c r="E22" s="0" t="n">
        <v>29.26</v>
      </c>
      <c r="F22" s="0" t="n">
        <v>5943</v>
      </c>
      <c r="G22" s="0" t="n">
        <v>18.1</v>
      </c>
      <c r="I22" s="121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112.718391924087</v>
      </c>
      <c r="J22" s="122" t="n">
        <f aca="false">I22*20.9/100</f>
        <v>23.5581439121342</v>
      </c>
      <c r="K22" s="82" t="n">
        <f aca="false">($B$9-EXP(52.57-6690.9/(273.15+G22)-4.681*LN(273.15+G22)))*I22/100*0.2095</f>
        <v>234.297429126188</v>
      </c>
      <c r="L22" s="82" t="n">
        <f aca="false">K22/1.33322</f>
        <v>175.738009575455</v>
      </c>
      <c r="M22" s="121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8.77812038398654</v>
      </c>
      <c r="N22" s="121" t="n">
        <f aca="false">M22*31.25</f>
        <v>274.316261999579</v>
      </c>
      <c r="O22" s="94"/>
      <c r="P22" s="129"/>
      <c r="Q22" s="130"/>
      <c r="R22" s="129"/>
      <c r="S22" s="131"/>
      <c r="T22" s="132"/>
      <c r="U22" s="110"/>
      <c r="V22" s="110"/>
    </row>
    <row collapsed="false" customFormat="false" customHeight="true" hidden="false" ht="12.75" outlineLevel="0" r="23">
      <c r="A23" s="120" t="n">
        <v>40402</v>
      </c>
      <c r="B23" s="0" t="s">
        <v>88</v>
      </c>
      <c r="C23" s="0" t="n">
        <v>0.351</v>
      </c>
      <c r="D23" s="0" t="n">
        <v>337.333</v>
      </c>
      <c r="E23" s="0" t="n">
        <v>29.14</v>
      </c>
      <c r="F23" s="0" t="n">
        <v>5928</v>
      </c>
      <c r="G23" s="0" t="n">
        <v>18</v>
      </c>
      <c r="I23" s="121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114.129690368348</v>
      </c>
      <c r="J23" s="122" t="n">
        <f aca="false">I23*20.9/100</f>
        <v>23.8531052869847</v>
      </c>
      <c r="K23" s="82" t="n">
        <f aca="false">($B$9-EXP(52.57-6690.9/(273.15+G23)-4.681*LN(273.15+G23)))*I23/100*0.2095</f>
        <v>237.262151506854</v>
      </c>
      <c r="L23" s="82" t="n">
        <f aca="false">K23/1.33322</f>
        <v>177.961740378073</v>
      </c>
      <c r="M23" s="121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8.90479646229377</v>
      </c>
      <c r="N23" s="121" t="n">
        <f aca="false">M23*31.25</f>
        <v>278.27488944668</v>
      </c>
      <c r="P23" s="133" t="s">
        <v>89</v>
      </c>
      <c r="Q23" s="133"/>
      <c r="R23" s="133"/>
      <c r="S23" s="133"/>
      <c r="U23" s="110"/>
      <c r="V23" s="110"/>
    </row>
    <row collapsed="false" customFormat="false" customHeight="false" hidden="false" ht="12.75" outlineLevel="0" r="24">
      <c r="A24" s="120" t="n">
        <v>40402</v>
      </c>
      <c r="B24" s="0" t="s">
        <v>90</v>
      </c>
      <c r="C24" s="0" t="n">
        <v>0.517</v>
      </c>
      <c r="D24" s="0" t="n">
        <v>334.066</v>
      </c>
      <c r="E24" s="0" t="n">
        <v>29.25</v>
      </c>
      <c r="F24" s="0" t="n">
        <v>5906</v>
      </c>
      <c r="G24" s="0" t="n">
        <v>18</v>
      </c>
      <c r="I24" s="121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113.024363645498</v>
      </c>
      <c r="J24" s="122" t="n">
        <f aca="false">I24*20.9/100</f>
        <v>23.6220920019091</v>
      </c>
      <c r="K24" s="82" t="n">
        <f aca="false">($B$9-EXP(52.57-6690.9/(273.15+G24)-4.681*LN(273.15+G24)))*I24/100*0.2095</f>
        <v>234.964307750905</v>
      </c>
      <c r="L24" s="82" t="n">
        <f aca="false">K24/1.33322</f>
        <v>176.238211061119</v>
      </c>
      <c r="M24" s="121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8.81855501662311</v>
      </c>
      <c r="N24" s="121" t="n">
        <f aca="false">M24*31.25</f>
        <v>275.579844269472</v>
      </c>
      <c r="P24" s="58"/>
      <c r="Q24" s="58"/>
      <c r="R24" s="58"/>
    </row>
    <row collapsed="false" customFormat="false" customHeight="false" hidden="false" ht="12.75" outlineLevel="0" r="25">
      <c r="A25" s="120" t="n">
        <v>40402</v>
      </c>
      <c r="B25" s="0" t="s">
        <v>91</v>
      </c>
      <c r="C25" s="0" t="n">
        <v>0.684</v>
      </c>
      <c r="D25" s="0" t="n">
        <v>341.848</v>
      </c>
      <c r="E25" s="0" t="n">
        <v>28.99</v>
      </c>
      <c r="F25" s="0" t="n">
        <v>5904</v>
      </c>
      <c r="G25" s="0" t="n">
        <v>18</v>
      </c>
      <c r="I25" s="121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115.657268128197</v>
      </c>
      <c r="J25" s="122" t="n">
        <f aca="false">I25*20.9/100</f>
        <v>24.1723690387933</v>
      </c>
      <c r="K25" s="82" t="n">
        <f aca="false">($B$9-EXP(52.57-6690.9/(273.15+G25)-4.681*LN(273.15+G25)))*I25/100*0.2095</f>
        <v>240.437805315484</v>
      </c>
      <c r="L25" s="82" t="n">
        <f aca="false">K25/1.33322</f>
        <v>180.343683199685</v>
      </c>
      <c r="M25" s="121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9.02398340644377</v>
      </c>
      <c r="N25" s="121" t="n">
        <f aca="false">M25*31.25</f>
        <v>281.999481451368</v>
      </c>
      <c r="P25" s="58"/>
      <c r="Q25" s="58"/>
      <c r="R25" s="58"/>
    </row>
    <row collapsed="false" customFormat="false" customHeight="false" hidden="false" ht="12.75" outlineLevel="0" r="26">
      <c r="A26" s="120" t="n">
        <v>40402</v>
      </c>
      <c r="B26" s="0" t="s">
        <v>92</v>
      </c>
      <c r="C26" s="0" t="n">
        <v>0.851</v>
      </c>
      <c r="D26" s="0" t="n">
        <v>340.637</v>
      </c>
      <c r="E26" s="0" t="n">
        <v>29.03</v>
      </c>
      <c r="F26" s="0" t="n">
        <v>5906</v>
      </c>
      <c r="G26" s="0" t="n">
        <v>18</v>
      </c>
      <c r="I26" s="121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115.247599455828</v>
      </c>
      <c r="J26" s="122" t="n">
        <f aca="false">I26*20.9/100</f>
        <v>24.086748286268</v>
      </c>
      <c r="K26" s="82" t="n">
        <f aca="false">($B$9-EXP(52.57-6690.9/(273.15+G26)-4.681*LN(273.15+G26)))*I26/100*0.2095</f>
        <v>239.586152513328</v>
      </c>
      <c r="L26" s="82" t="n">
        <f aca="false">K26/1.33322</f>
        <v>179.704889300586</v>
      </c>
      <c r="M26" s="121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8.99201962793304</v>
      </c>
      <c r="N26" s="121" t="n">
        <f aca="false">M26*31.25</f>
        <v>281.000613372908</v>
      </c>
      <c r="P26" s="58"/>
      <c r="Q26" s="58"/>
      <c r="R26" s="58"/>
    </row>
    <row collapsed="false" customFormat="false" customHeight="false" hidden="false" ht="12.75" outlineLevel="0" r="27">
      <c r="A27" s="120" t="n">
        <v>40402</v>
      </c>
      <c r="B27" s="0" t="s">
        <v>93</v>
      </c>
      <c r="C27" s="0" t="n">
        <v>1.018</v>
      </c>
      <c r="D27" s="0" t="n">
        <v>339.844</v>
      </c>
      <c r="E27" s="0" t="n">
        <v>29.1</v>
      </c>
      <c r="F27" s="0" t="n">
        <v>5894</v>
      </c>
      <c r="G27" s="0" t="n">
        <v>17.9</v>
      </c>
      <c r="I27" s="121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114.744230809497</v>
      </c>
      <c r="J27" s="122" t="n">
        <f aca="false">I27*20.9/100</f>
        <v>23.9815442391849</v>
      </c>
      <c r="K27" s="82" t="n">
        <f aca="false">($B$9-EXP(52.57-6690.9/(273.15+G27)-4.681*LN(273.15+G27)))*I27/100*0.2095</f>
        <v>238.570889315984</v>
      </c>
      <c r="L27" s="82" t="n">
        <f aca="false">K27/1.33322</f>
        <v>178.943377174047</v>
      </c>
      <c r="M27" s="121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8.96965338234362</v>
      </c>
      <c r="N27" s="121" t="n">
        <f aca="false">M27*31.25</f>
        <v>280.301668198238</v>
      </c>
      <c r="P27" s="58"/>
      <c r="Q27" s="58"/>
      <c r="R27" s="58"/>
    </row>
    <row collapsed="false" customFormat="false" customHeight="false" hidden="false" ht="12.75" outlineLevel="0" r="28">
      <c r="A28" s="120" t="n">
        <v>40402</v>
      </c>
      <c r="B28" s="0" t="s">
        <v>94</v>
      </c>
      <c r="C28" s="0" t="n">
        <v>1.185</v>
      </c>
      <c r="D28" s="0" t="n">
        <v>342.871</v>
      </c>
      <c r="E28" s="0" t="n">
        <v>29</v>
      </c>
      <c r="F28" s="0" t="n">
        <v>5885</v>
      </c>
      <c r="G28" s="0" t="n">
        <v>17.9</v>
      </c>
      <c r="I28" s="121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115.765994844053</v>
      </c>
      <c r="J28" s="122" t="n">
        <f aca="false">I28*20.9/100</f>
        <v>24.195092922407</v>
      </c>
      <c r="K28" s="82" t="n">
        <f aca="false">($B$9-EXP(52.57-6690.9/(273.15+G28)-4.681*LN(273.15+G28)))*I28/100*0.2095</f>
        <v>240.69529376469</v>
      </c>
      <c r="L28" s="82" t="n">
        <f aca="false">K28/1.33322</f>
        <v>180.536815952873</v>
      </c>
      <c r="M28" s="121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9.04952553943469</v>
      </c>
      <c r="N28" s="121" t="n">
        <f aca="false">M28*31.25</f>
        <v>282.797673107334</v>
      </c>
      <c r="P28" s="58"/>
      <c r="Q28" s="58"/>
      <c r="R28" s="58"/>
    </row>
    <row collapsed="false" customFormat="false" customHeight="false" hidden="false" ht="12.75" outlineLevel="0" r="29">
      <c r="A29" s="120" t="n">
        <v>40402</v>
      </c>
      <c r="B29" s="0" t="s">
        <v>95</v>
      </c>
      <c r="C29" s="0" t="n">
        <v>1.352</v>
      </c>
      <c r="D29" s="0" t="n">
        <v>340.749</v>
      </c>
      <c r="E29" s="0" t="n">
        <v>29.07</v>
      </c>
      <c r="F29" s="0" t="n">
        <v>5895</v>
      </c>
      <c r="G29" s="0" t="n">
        <v>17.9</v>
      </c>
      <c r="I29" s="121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115.049653882015</v>
      </c>
      <c r="J29" s="122" t="n">
        <f aca="false">I29*20.9/100</f>
        <v>24.0453776613411</v>
      </c>
      <c r="K29" s="82" t="n">
        <f aca="false">($B$9-EXP(52.57-6690.9/(273.15+G29)-4.681*LN(273.15+G29)))*I29/100*0.2095</f>
        <v>239.205910820021</v>
      </c>
      <c r="L29" s="82" t="n">
        <f aca="false">K29/1.33322</f>
        <v>179.419683788138</v>
      </c>
      <c r="M29" s="121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8.99352856174157</v>
      </c>
      <c r="N29" s="121" t="n">
        <f aca="false">M29*31.25</f>
        <v>281.047767554424</v>
      </c>
      <c r="P29" s="58"/>
      <c r="Q29" s="58"/>
      <c r="R29" s="58"/>
    </row>
    <row collapsed="false" customFormat="false" customHeight="false" hidden="false" ht="12.75" outlineLevel="0" r="30">
      <c r="A30" s="120" t="n">
        <v>40402</v>
      </c>
      <c r="B30" s="0" t="s">
        <v>96</v>
      </c>
      <c r="C30" s="0" t="n">
        <v>1.519</v>
      </c>
      <c r="D30" s="0" t="n">
        <v>342.871</v>
      </c>
      <c r="E30" s="0" t="n">
        <v>29</v>
      </c>
      <c r="F30" s="0" t="n">
        <v>5884</v>
      </c>
      <c r="G30" s="0" t="n">
        <v>17.9</v>
      </c>
      <c r="I30" s="121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115.765994844053</v>
      </c>
      <c r="J30" s="122" t="n">
        <f aca="false">I30*20.9/100</f>
        <v>24.195092922407</v>
      </c>
      <c r="K30" s="82" t="n">
        <f aca="false">($B$9-EXP(52.57-6690.9/(273.15+G30)-4.681*LN(273.15+G30)))*I30/100*0.2095</f>
        <v>240.69529376469</v>
      </c>
      <c r="L30" s="82" t="n">
        <f aca="false">K30/1.33322</f>
        <v>180.536815952873</v>
      </c>
      <c r="M30" s="121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9.04952553943469</v>
      </c>
      <c r="N30" s="121" t="n">
        <f aca="false">M30*31.25</f>
        <v>282.797673107334</v>
      </c>
      <c r="P30" s="58"/>
      <c r="Q30" s="58"/>
      <c r="R30" s="58"/>
    </row>
    <row collapsed="false" customFormat="false" customHeight="false" hidden="false" ht="12.75" outlineLevel="0" r="31">
      <c r="A31" s="120" t="n">
        <v>40402</v>
      </c>
      <c r="B31" s="0" t="s">
        <v>97</v>
      </c>
      <c r="C31" s="0" t="n">
        <v>1.686</v>
      </c>
      <c r="D31" s="0" t="n">
        <v>340.146</v>
      </c>
      <c r="E31" s="0" t="n">
        <v>29.09</v>
      </c>
      <c r="F31" s="0" t="n">
        <v>5870</v>
      </c>
      <c r="G31" s="0" t="n">
        <v>17.9</v>
      </c>
      <c r="I31" s="121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114.845933580267</v>
      </c>
      <c r="J31" s="122" t="n">
        <f aca="false">I31*20.9/100</f>
        <v>24.0028001182758</v>
      </c>
      <c r="K31" s="82" t="n">
        <f aca="false">($B$9-EXP(52.57-6690.9/(273.15+G31)-4.681*LN(273.15+G31)))*I31/100*0.2095</f>
        <v>238.782345005715</v>
      </c>
      <c r="L31" s="82" t="n">
        <f aca="false">K31/1.33322</f>
        <v>179.101982422792</v>
      </c>
      <c r="M31" s="121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8.97760357378588</v>
      </c>
      <c r="N31" s="121" t="n">
        <f aca="false">M31*31.25</f>
        <v>280.550111680809</v>
      </c>
      <c r="P31" s="58"/>
      <c r="Q31" s="58"/>
      <c r="R31" s="58"/>
    </row>
    <row collapsed="false" customFormat="false" customHeight="false" hidden="false" ht="12.75" outlineLevel="0" r="32">
      <c r="A32" s="120" t="n">
        <v>40402</v>
      </c>
      <c r="B32" s="0" t="s">
        <v>98</v>
      </c>
      <c r="C32" s="0" t="n">
        <v>1.853</v>
      </c>
      <c r="D32" s="0" t="n">
        <v>342.263</v>
      </c>
      <c r="E32" s="0" t="n">
        <v>29.02</v>
      </c>
      <c r="F32" s="0" t="n">
        <v>5870</v>
      </c>
      <c r="G32" s="0" t="n">
        <v>17.9</v>
      </c>
      <c r="I32" s="121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115.560797365264</v>
      </c>
      <c r="J32" s="122" t="n">
        <f aca="false">I32*20.9/100</f>
        <v>24.1522066493401</v>
      </c>
      <c r="K32" s="82" t="n">
        <f aca="false">($B$9-EXP(52.57-6690.9/(273.15+G32)-4.681*LN(273.15+G32)))*I32/100*0.2095</f>
        <v>240.268656672308</v>
      </c>
      <c r="L32" s="82" t="n">
        <f aca="false">K32/1.33322</f>
        <v>180.21681093316</v>
      </c>
      <c r="M32" s="121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9.03348507930276</v>
      </c>
      <c r="N32" s="121" t="n">
        <f aca="false">M32*31.25</f>
        <v>282.296408728211</v>
      </c>
      <c r="P32" s="58"/>
      <c r="Q32" s="58"/>
      <c r="R32" s="58"/>
    </row>
    <row collapsed="false" customFormat="false" customHeight="false" hidden="false" ht="12.75" outlineLevel="0" r="33">
      <c r="A33" s="120" t="n">
        <v>40402</v>
      </c>
      <c r="B33" s="0" t="s">
        <v>99</v>
      </c>
      <c r="C33" s="0" t="n">
        <v>2.02</v>
      </c>
      <c r="D33" s="0" t="n">
        <v>342.567</v>
      </c>
      <c r="E33" s="0" t="n">
        <v>29.01</v>
      </c>
      <c r="F33" s="0" t="n">
        <v>5882</v>
      </c>
      <c r="G33" s="0" t="n">
        <v>17.9</v>
      </c>
      <c r="I33" s="121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115.663343098402</v>
      </c>
      <c r="J33" s="122" t="n">
        <f aca="false">I33*20.9/100</f>
        <v>24.1736387075659</v>
      </c>
      <c r="K33" s="82" t="n">
        <f aca="false">($B$9-EXP(52.57-6690.9/(273.15+G33)-4.681*LN(273.15+G33)))*I33/100*0.2095</f>
        <v>240.481865010345</v>
      </c>
      <c r="L33" s="82" t="n">
        <f aca="false">K33/1.33322</f>
        <v>180.376730779875</v>
      </c>
      <c r="M33" s="121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9.04150116582489</v>
      </c>
      <c r="N33" s="121" t="n">
        <f aca="false">M33*31.25</f>
        <v>282.546911432028</v>
      </c>
      <c r="P33" s="58"/>
      <c r="Q33" s="58"/>
      <c r="R33" s="58"/>
    </row>
    <row collapsed="false" customFormat="false" customHeight="false" hidden="false" ht="12.75" outlineLevel="0" r="34">
      <c r="A34" s="120" t="n">
        <v>40402</v>
      </c>
      <c r="B34" s="0" t="s">
        <v>100</v>
      </c>
      <c r="C34" s="0" t="n">
        <v>2.186</v>
      </c>
      <c r="D34" s="0" t="n">
        <v>340.447</v>
      </c>
      <c r="E34" s="0" t="n">
        <v>29.08</v>
      </c>
      <c r="F34" s="0" t="n">
        <v>5883</v>
      </c>
      <c r="G34" s="0" t="n">
        <v>17.9</v>
      </c>
      <c r="I34" s="121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114.947741223875</v>
      </c>
      <c r="J34" s="122" t="n">
        <f aca="false">I34*20.9/100</f>
        <v>24.0240779157899</v>
      </c>
      <c r="K34" s="82" t="n">
        <f aca="false">($B$9-EXP(52.57-6690.9/(273.15+G34)-4.681*LN(273.15+G34)))*I34/100*0.2095</f>
        <v>238.994018742193</v>
      </c>
      <c r="L34" s="82" t="n">
        <f aca="false">K34/1.33322</f>
        <v>179.260751220498</v>
      </c>
      <c r="M34" s="121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8.98556196322643</v>
      </c>
      <c r="N34" s="121" t="n">
        <f aca="false">M34*31.25</f>
        <v>280.798811350826</v>
      </c>
      <c r="P34" s="58"/>
      <c r="Q34" s="58"/>
      <c r="R34" s="58"/>
    </row>
    <row collapsed="false" customFormat="false" customHeight="false" hidden="false" ht="12.75" outlineLevel="0" r="35">
      <c r="A35" s="120" t="n">
        <v>40402</v>
      </c>
      <c r="B35" s="0" t="s">
        <v>101</v>
      </c>
      <c r="C35" s="0" t="n">
        <v>2.353</v>
      </c>
      <c r="D35" s="0" t="n">
        <v>345.008</v>
      </c>
      <c r="E35" s="0" t="n">
        <v>28.93</v>
      </c>
      <c r="F35" s="0" t="n">
        <v>5877</v>
      </c>
      <c r="G35" s="0" t="n">
        <v>17.9</v>
      </c>
      <c r="I35" s="121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116.487537491469</v>
      </c>
      <c r="J35" s="122" t="n">
        <f aca="false">I35*20.9/100</f>
        <v>24.3458953357171</v>
      </c>
      <c r="K35" s="82" t="n">
        <f aca="false">($B$9-EXP(52.57-6690.9/(273.15+G35)-4.681*LN(273.15+G35)))*I35/100*0.2095</f>
        <v>242.195491812636</v>
      </c>
      <c r="L35" s="82" t="n">
        <f aca="false">K35/1.33322</f>
        <v>181.662060134589</v>
      </c>
      <c r="M35" s="121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9.1059291372648</v>
      </c>
      <c r="N35" s="121" t="n">
        <f aca="false">M35*31.25</f>
        <v>284.560285539525</v>
      </c>
      <c r="P35" s="58"/>
      <c r="Q35" s="58"/>
      <c r="R35" s="58"/>
    </row>
    <row collapsed="false" customFormat="false" customHeight="false" hidden="false" ht="12.75" outlineLevel="0" r="36">
      <c r="A36" s="120" t="n">
        <v>40402</v>
      </c>
      <c r="B36" s="0" t="s">
        <v>102</v>
      </c>
      <c r="C36" s="0" t="n">
        <v>2.52</v>
      </c>
      <c r="D36" s="0" t="n">
        <v>344.09</v>
      </c>
      <c r="E36" s="0" t="n">
        <v>28.96</v>
      </c>
      <c r="F36" s="0" t="n">
        <v>5876</v>
      </c>
      <c r="G36" s="0" t="n">
        <v>17.9</v>
      </c>
      <c r="I36" s="121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116.177664824062</v>
      </c>
      <c r="J36" s="122" t="n">
        <f aca="false">I36*20.9/100</f>
        <v>24.2811319482289</v>
      </c>
      <c r="K36" s="82" t="n">
        <f aca="false">($B$9-EXP(52.57-6690.9/(273.15+G36)-4.681*LN(273.15+G36)))*I36/100*0.2095</f>
        <v>241.551218917027</v>
      </c>
      <c r="L36" s="82" t="n">
        <f aca="false">K36/1.33322</f>
        <v>181.178814386993</v>
      </c>
      <c r="M36" s="121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9.08170612927827</v>
      </c>
      <c r="N36" s="121" t="n">
        <f aca="false">M36*31.25</f>
        <v>283.803316539946</v>
      </c>
      <c r="P36" s="58"/>
      <c r="Q36" s="58"/>
      <c r="R36" s="58"/>
    </row>
    <row collapsed="false" customFormat="false" customHeight="false" hidden="false" ht="12.75" outlineLevel="0" r="37">
      <c r="A37" s="120" t="n">
        <v>40402</v>
      </c>
      <c r="B37" s="0" t="s">
        <v>103</v>
      </c>
      <c r="C37" s="0" t="n">
        <v>2.687</v>
      </c>
      <c r="D37" s="0" t="n">
        <v>345.008</v>
      </c>
      <c r="E37" s="0" t="n">
        <v>28.93</v>
      </c>
      <c r="F37" s="0" t="n">
        <v>5871</v>
      </c>
      <c r="G37" s="0" t="n">
        <v>17.9</v>
      </c>
      <c r="I37" s="121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116.487537491469</v>
      </c>
      <c r="J37" s="122" t="n">
        <f aca="false">I37*20.9/100</f>
        <v>24.3458953357171</v>
      </c>
      <c r="K37" s="82" t="n">
        <f aca="false">($B$9-EXP(52.57-6690.9/(273.15+G37)-4.681*LN(273.15+G37)))*I37/100*0.2095</f>
        <v>242.195491812636</v>
      </c>
      <c r="L37" s="82" t="n">
        <f aca="false">K37/1.33322</f>
        <v>181.662060134589</v>
      </c>
      <c r="M37" s="121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9.1059291372648</v>
      </c>
      <c r="N37" s="121" t="n">
        <f aca="false">M37*31.25</f>
        <v>284.560285539525</v>
      </c>
      <c r="P37" s="58"/>
      <c r="Q37" s="58"/>
      <c r="R37" s="58"/>
    </row>
    <row collapsed="false" customFormat="false" customHeight="false" hidden="false" ht="12.75" outlineLevel="0" r="38">
      <c r="A38" s="120" t="n">
        <v>40402</v>
      </c>
      <c r="B38" s="0" t="s">
        <v>104</v>
      </c>
      <c r="C38" s="0" t="n">
        <v>2.854</v>
      </c>
      <c r="D38" s="0" t="n">
        <v>342.263</v>
      </c>
      <c r="E38" s="0" t="n">
        <v>29.02</v>
      </c>
      <c r="F38" s="0" t="n">
        <v>5882</v>
      </c>
      <c r="G38" s="0" t="n">
        <v>17.9</v>
      </c>
      <c r="I38" s="121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115.560797365264</v>
      </c>
      <c r="J38" s="122" t="n">
        <f aca="false">I38*20.9/100</f>
        <v>24.1522066493401</v>
      </c>
      <c r="K38" s="82" t="n">
        <f aca="false">($B$9-EXP(52.57-6690.9/(273.15+G38)-4.681*LN(273.15+G38)))*I38/100*0.2095</f>
        <v>240.268656672308</v>
      </c>
      <c r="L38" s="82" t="n">
        <f aca="false">K38/1.33322</f>
        <v>180.21681093316</v>
      </c>
      <c r="M38" s="121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9.03348507930276</v>
      </c>
      <c r="N38" s="121" t="n">
        <f aca="false">M38*31.25</f>
        <v>282.296408728211</v>
      </c>
      <c r="P38" s="58"/>
      <c r="Q38" s="58"/>
      <c r="R38" s="58"/>
    </row>
    <row collapsed="false" customFormat="false" customHeight="false" hidden="false" ht="12.75" outlineLevel="0" r="39">
      <c r="A39" s="120" t="n">
        <v>40402</v>
      </c>
      <c r="B39" s="0" t="s">
        <v>105</v>
      </c>
      <c r="C39" s="0" t="n">
        <v>3.021</v>
      </c>
      <c r="D39" s="0" t="n">
        <v>344.701</v>
      </c>
      <c r="E39" s="0" t="n">
        <v>28.94</v>
      </c>
      <c r="F39" s="0" t="n">
        <v>5871</v>
      </c>
      <c r="G39" s="0" t="n">
        <v>17.9</v>
      </c>
      <c r="I39" s="121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116.384139629295</v>
      </c>
      <c r="J39" s="122" t="n">
        <f aca="false">I39*20.9/100</f>
        <v>24.3242851825227</v>
      </c>
      <c r="K39" s="82" t="n">
        <f aca="false">($B$9-EXP(52.57-6690.9/(273.15+G39)-4.681*LN(273.15+G39)))*I39/100*0.2095</f>
        <v>241.98051176738</v>
      </c>
      <c r="L39" s="82" t="n">
        <f aca="false">K39/1.33322</f>
        <v>181.500811394504</v>
      </c>
      <c r="M39" s="121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9.09784643909657</v>
      </c>
      <c r="N39" s="121" t="n">
        <f aca="false">M39*31.25</f>
        <v>284.307701221768</v>
      </c>
      <c r="P39" s="58"/>
      <c r="Q39" s="58"/>
      <c r="R39" s="58"/>
    </row>
    <row collapsed="false" customFormat="false" customHeight="false" hidden="false" ht="12.75" outlineLevel="0" r="40">
      <c r="A40" s="120" t="n">
        <v>40402</v>
      </c>
      <c r="B40" s="0" t="s">
        <v>106</v>
      </c>
      <c r="C40" s="0" t="n">
        <v>3.188</v>
      </c>
      <c r="D40" s="0" t="n">
        <v>342.456</v>
      </c>
      <c r="E40" s="0" t="n">
        <v>28.97</v>
      </c>
      <c r="F40" s="0" t="n">
        <v>5872</v>
      </c>
      <c r="G40" s="0" t="n">
        <v>18</v>
      </c>
      <c r="I40" s="121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115.862738568533</v>
      </c>
      <c r="J40" s="122" t="n">
        <f aca="false">I40*20.9/100</f>
        <v>24.2153123608234</v>
      </c>
      <c r="K40" s="82" t="n">
        <f aca="false">($B$9-EXP(52.57-6690.9/(273.15+G40)-4.681*LN(273.15+G40)))*I40/100*0.2095</f>
        <v>240.86495410199</v>
      </c>
      <c r="L40" s="82" t="n">
        <f aca="false">K40/1.33322</f>
        <v>180.664072022614</v>
      </c>
      <c r="M40" s="121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9.04001492676335</v>
      </c>
      <c r="N40" s="121" t="n">
        <f aca="false">M40*31.25</f>
        <v>282.500466461355</v>
      </c>
      <c r="P40" s="58"/>
      <c r="Q40" s="58"/>
      <c r="R40" s="58"/>
    </row>
    <row collapsed="false" customFormat="false" customHeight="false" hidden="false" ht="12.75" outlineLevel="0" r="41">
      <c r="A41" s="120" t="n">
        <v>40402</v>
      </c>
      <c r="B41" s="0" t="s">
        <v>107</v>
      </c>
      <c r="C41" s="0" t="n">
        <v>3.355</v>
      </c>
      <c r="D41" s="0" t="n">
        <v>343.979</v>
      </c>
      <c r="E41" s="0" t="n">
        <v>28.92</v>
      </c>
      <c r="F41" s="0" t="n">
        <v>5861</v>
      </c>
      <c r="G41" s="0" t="n">
        <v>18</v>
      </c>
      <c r="I41" s="121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116.378279201701</v>
      </c>
      <c r="J41" s="122" t="n">
        <f aca="false">I41*20.9/100</f>
        <v>24.3230603531555</v>
      </c>
      <c r="K41" s="82" t="n">
        <f aca="false">($B$9-EXP(52.57-6690.9/(273.15+G41)-4.681*LN(273.15+G41)))*I41/100*0.2095</f>
        <v>241.936702210828</v>
      </c>
      <c r="L41" s="82" t="n">
        <f aca="false">K41/1.33322</f>
        <v>181.467951433993</v>
      </c>
      <c r="M41" s="121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9.08023920487699</v>
      </c>
      <c r="N41" s="121" t="n">
        <f aca="false">M41*31.25</f>
        <v>283.757475152406</v>
      </c>
      <c r="P41" s="58"/>
      <c r="Q41" s="58"/>
      <c r="R41" s="58"/>
    </row>
    <row collapsed="false" customFormat="false" customHeight="false" hidden="false" ht="12.75" outlineLevel="0" r="42">
      <c r="A42" s="120" t="n">
        <v>40402</v>
      </c>
      <c r="B42" s="0" t="s">
        <v>108</v>
      </c>
      <c r="C42" s="0" t="n">
        <v>3.522</v>
      </c>
      <c r="D42" s="0" t="n">
        <v>340.335</v>
      </c>
      <c r="E42" s="0" t="n">
        <v>29.04</v>
      </c>
      <c r="F42" s="0" t="n">
        <v>5868</v>
      </c>
      <c r="G42" s="0" t="n">
        <v>18</v>
      </c>
      <c r="I42" s="121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115.145446496037</v>
      </c>
      <c r="J42" s="122" t="n">
        <f aca="false">I42*20.9/100</f>
        <v>24.0653983176717</v>
      </c>
      <c r="K42" s="82" t="n">
        <f aca="false">($B$9-EXP(52.57-6690.9/(273.15+G42)-4.681*LN(273.15+G42)))*I42/100*0.2095</f>
        <v>239.373788570654</v>
      </c>
      <c r="L42" s="82" t="n">
        <f aca="false">K42/1.33322</f>
        <v>179.545602804229</v>
      </c>
      <c r="M42" s="121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8.98404929775848</v>
      </c>
      <c r="N42" s="121" t="n">
        <f aca="false">M42*31.25</f>
        <v>280.751540554953</v>
      </c>
      <c r="P42" s="58"/>
      <c r="Q42" s="58"/>
      <c r="R42" s="58"/>
    </row>
    <row collapsed="false" customFormat="false" customHeight="false" hidden="false" ht="25.5" outlineLevel="0" r="43">
      <c r="A43" s="120" t="n">
        <v>40402</v>
      </c>
      <c r="B43" s="0" t="s">
        <v>109</v>
      </c>
      <c r="C43" s="0" t="n">
        <v>3.689</v>
      </c>
      <c r="D43" s="0" t="n">
        <v>345.511</v>
      </c>
      <c r="E43" s="0" t="n">
        <v>28.87</v>
      </c>
      <c r="F43" s="0" t="n">
        <v>5855</v>
      </c>
      <c r="G43" s="0" t="n">
        <v>18</v>
      </c>
      <c r="I43" s="121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116.896497923486</v>
      </c>
      <c r="J43" s="122" t="n">
        <f aca="false">I43*20.9/100</f>
        <v>24.4313680660085</v>
      </c>
      <c r="K43" s="82" t="n">
        <f aca="false">($B$9-EXP(52.57-6690.9/(273.15+G43)-4.681*LN(273.15+G43)))*I43/100*0.2095</f>
        <v>243.014017749712</v>
      </c>
      <c r="L43" s="82" t="n">
        <f aca="false">K43/1.33322</f>
        <v>182.27600677286</v>
      </c>
      <c r="M43" s="121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9.12067243680421</v>
      </c>
      <c r="N43" s="121" t="n">
        <f aca="false">M43*31.25</f>
        <v>285.021013650132</v>
      </c>
      <c r="P43" s="58"/>
      <c r="Q43" s="115" t="s">
        <v>110</v>
      </c>
      <c r="R43" s="115" t="s">
        <v>111</v>
      </c>
    </row>
    <row collapsed="false" customFormat="false" customHeight="false" hidden="false" ht="25.5" outlineLevel="0" r="44">
      <c r="A44" s="120" t="n">
        <v>40402</v>
      </c>
      <c r="B44" s="0" t="s">
        <v>112</v>
      </c>
      <c r="C44" s="0" t="n">
        <v>3.856</v>
      </c>
      <c r="D44" s="0" t="n">
        <v>344.591</v>
      </c>
      <c r="E44" s="0" t="n">
        <v>28.9</v>
      </c>
      <c r="F44" s="0" t="n">
        <v>5859</v>
      </c>
      <c r="G44" s="0" t="n">
        <v>18</v>
      </c>
      <c r="I44" s="121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116.585244303297</v>
      </c>
      <c r="J44" s="122" t="n">
        <f aca="false">I44*20.9/100</f>
        <v>24.3663160593892</v>
      </c>
      <c r="K44" s="82" t="n">
        <f aca="false">($B$9-EXP(52.57-6690.9/(273.15+G44)-4.681*LN(273.15+G44)))*I44/100*0.2095</f>
        <v>242.366958221627</v>
      </c>
      <c r="L44" s="82" t="n">
        <f aca="false">K44/1.33322</f>
        <v>181.790670873245</v>
      </c>
      <c r="M44" s="121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9.09638734388068</v>
      </c>
      <c r="N44" s="121" t="n">
        <f aca="false">M44*31.25</f>
        <v>284.262104496271</v>
      </c>
      <c r="P44" s="115" t="s">
        <v>113</v>
      </c>
      <c r="Q44" s="58" t="n">
        <f aca="false">0.1536*80+281.02</f>
        <v>293.308</v>
      </c>
      <c r="R44" s="115" t="s">
        <v>114</v>
      </c>
    </row>
    <row collapsed="false" customFormat="false" customHeight="false" hidden="false" ht="25.5" outlineLevel="0" r="45">
      <c r="A45" s="120" t="n">
        <v>40402</v>
      </c>
      <c r="B45" s="0" t="s">
        <v>115</v>
      </c>
      <c r="C45" s="0" t="n">
        <v>4.022</v>
      </c>
      <c r="D45" s="0" t="n">
        <v>340.94</v>
      </c>
      <c r="E45" s="0" t="n">
        <v>29.02</v>
      </c>
      <c r="F45" s="0" t="n">
        <v>5866</v>
      </c>
      <c r="G45" s="0" t="n">
        <v>18</v>
      </c>
      <c r="I45" s="121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115.349857956055</v>
      </c>
      <c r="J45" s="122" t="n">
        <f aca="false">I45*20.9/100</f>
        <v>24.1081203128155</v>
      </c>
      <c r="K45" s="82" t="n">
        <f aca="false">($B$9-EXP(52.57-6690.9/(273.15+G45)-4.681*LN(273.15+G45)))*I45/100*0.2095</f>
        <v>239.798735862109</v>
      </c>
      <c r="L45" s="82" t="n">
        <f aca="false">K45/1.33322</f>
        <v>179.864340365513</v>
      </c>
      <c r="M45" s="121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8.99999819274057</v>
      </c>
      <c r="N45" s="121" t="n">
        <f aca="false">M45*31.25</f>
        <v>281.249943523143</v>
      </c>
      <c r="P45" s="115" t="s">
        <v>116</v>
      </c>
      <c r="Q45" s="58" t="n">
        <f aca="false">0.1536*20+281.02</f>
        <v>284.092</v>
      </c>
      <c r="R45" s="115" t="s">
        <v>117</v>
      </c>
    </row>
    <row collapsed="false" customFormat="false" customHeight="true" hidden="false" ht="39" outlineLevel="0" r="46">
      <c r="A46" s="120" t="n">
        <v>40402</v>
      </c>
      <c r="B46" s="0" t="s">
        <v>118</v>
      </c>
      <c r="C46" s="0" t="n">
        <v>4.19</v>
      </c>
      <c r="D46" s="0" t="n">
        <v>342.76</v>
      </c>
      <c r="E46" s="0" t="n">
        <v>28.96</v>
      </c>
      <c r="F46" s="0" t="n">
        <v>5859</v>
      </c>
      <c r="G46" s="0" t="n">
        <v>18</v>
      </c>
      <c r="I46" s="121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115.965633317339</v>
      </c>
      <c r="J46" s="122" t="n">
        <f aca="false">I46*20.9/100</f>
        <v>24.2368173633239</v>
      </c>
      <c r="K46" s="82" t="n">
        <f aca="false">($B$9-EXP(52.57-6690.9/(273.15+G46)-4.681*LN(273.15+G46)))*I46/100*0.2095</f>
        <v>241.078860136447</v>
      </c>
      <c r="L46" s="82" t="n">
        <f aca="false">K46/1.33322</f>
        <v>180.824515186126</v>
      </c>
      <c r="M46" s="121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9.04804313390385</v>
      </c>
      <c r="N46" s="121" t="n">
        <f aca="false">M46*31.25</f>
        <v>282.751347934495</v>
      </c>
      <c r="P46" s="115" t="s">
        <v>119</v>
      </c>
      <c r="Q46" s="134" t="n">
        <f aca="false">Q44-Q45</f>
        <v>9.21600000000001</v>
      </c>
      <c r="R46" s="115" t="s">
        <v>120</v>
      </c>
    </row>
    <row collapsed="false" customFormat="false" customHeight="true" hidden="false" ht="40.5" outlineLevel="0" r="47">
      <c r="A47" s="120" t="n">
        <v>40402</v>
      </c>
      <c r="B47" s="0" t="s">
        <v>121</v>
      </c>
      <c r="C47" s="0" t="n">
        <v>4.356</v>
      </c>
      <c r="D47" s="0" t="n">
        <v>345.511</v>
      </c>
      <c r="E47" s="0" t="n">
        <v>28.87</v>
      </c>
      <c r="F47" s="0" t="n">
        <v>5861</v>
      </c>
      <c r="G47" s="0" t="n">
        <v>18</v>
      </c>
      <c r="I47" s="121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116.896497923486</v>
      </c>
      <c r="J47" s="122" t="n">
        <f aca="false">I47*20.9/100</f>
        <v>24.4313680660085</v>
      </c>
      <c r="K47" s="82" t="n">
        <f aca="false">($B$9-EXP(52.57-6690.9/(273.15+G47)-4.681*LN(273.15+G47)))*I47/100*0.2095</f>
        <v>243.014017749712</v>
      </c>
      <c r="L47" s="82" t="n">
        <f aca="false">K47/1.33322</f>
        <v>182.27600677286</v>
      </c>
      <c r="M47" s="121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9.12067243680421</v>
      </c>
      <c r="N47" s="121" t="n">
        <f aca="false">M47*31.25</f>
        <v>285.021013650132</v>
      </c>
      <c r="P47" s="135" t="s">
        <v>122</v>
      </c>
      <c r="Q47" s="58"/>
      <c r="R47" s="58"/>
    </row>
    <row collapsed="false" customFormat="false" customHeight="false" hidden="false" ht="12.75" outlineLevel="0" r="48">
      <c r="A48" s="120" t="n">
        <v>40402</v>
      </c>
      <c r="B48" s="0" t="s">
        <v>123</v>
      </c>
      <c r="C48" s="0" t="n">
        <v>4.523</v>
      </c>
      <c r="D48" s="0" t="n">
        <v>345.818</v>
      </c>
      <c r="E48" s="0" t="n">
        <v>28.86</v>
      </c>
      <c r="F48" s="0" t="n">
        <v>5853</v>
      </c>
      <c r="G48" s="0" t="n">
        <v>18</v>
      </c>
      <c r="I48" s="121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117.000464638272</v>
      </c>
      <c r="J48" s="122" t="n">
        <f aca="false">I48*20.9/100</f>
        <v>24.4530971093988</v>
      </c>
      <c r="K48" s="82" t="n">
        <f aca="false">($B$9-EXP(52.57-6690.9/(273.15+G48)-4.681*LN(273.15+G48)))*I48/100*0.2095</f>
        <v>243.230152274878</v>
      </c>
      <c r="L48" s="82" t="n">
        <f aca="false">K48/1.33322</f>
        <v>182.438121446482</v>
      </c>
      <c r="M48" s="121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9.12878428246885</v>
      </c>
      <c r="N48" s="121" t="n">
        <f aca="false">M48*31.25</f>
        <v>285.274508827151</v>
      </c>
    </row>
    <row collapsed="false" customFormat="false" customHeight="false" hidden="false" ht="12.75" outlineLevel="0" r="49">
      <c r="A49" s="120" t="n">
        <v>40402</v>
      </c>
      <c r="B49" s="0" t="s">
        <v>124</v>
      </c>
      <c r="C49" s="0" t="n">
        <v>4.69</v>
      </c>
      <c r="D49" s="0" t="n">
        <v>342.76</v>
      </c>
      <c r="E49" s="0" t="n">
        <v>28.96</v>
      </c>
      <c r="F49" s="0" t="n">
        <v>5851</v>
      </c>
      <c r="G49" s="0" t="n">
        <v>18</v>
      </c>
      <c r="I49" s="121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115.965633317339</v>
      </c>
      <c r="J49" s="122" t="n">
        <f aca="false">I49*20.9/100</f>
        <v>24.2368173633239</v>
      </c>
      <c r="K49" s="82" t="n">
        <f aca="false">($B$9-EXP(52.57-6690.9/(273.15+G49)-4.681*LN(273.15+G49)))*I49/100*0.2095</f>
        <v>241.078860136447</v>
      </c>
      <c r="L49" s="82" t="n">
        <f aca="false">K49/1.33322</f>
        <v>180.824515186126</v>
      </c>
      <c r="M49" s="121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9.04804313390385</v>
      </c>
      <c r="N49" s="121" t="n">
        <f aca="false">M49*31.25</f>
        <v>282.751347934495</v>
      </c>
    </row>
    <row collapsed="false" customFormat="false" customHeight="false" hidden="false" ht="12.75" outlineLevel="0" r="50">
      <c r="A50" s="120" t="n">
        <v>40402</v>
      </c>
      <c r="B50" s="0" t="s">
        <v>125</v>
      </c>
      <c r="C50" s="0" t="n">
        <v>4.857</v>
      </c>
      <c r="D50" s="0" t="n">
        <v>346.434</v>
      </c>
      <c r="E50" s="0" t="n">
        <v>28.84</v>
      </c>
      <c r="F50" s="0" t="n">
        <v>5859</v>
      </c>
      <c r="G50" s="0" t="n">
        <v>18</v>
      </c>
      <c r="I50" s="121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117.208722207594</v>
      </c>
      <c r="J50" s="122" t="n">
        <f aca="false">I50*20.9/100</f>
        <v>24.4966229413872</v>
      </c>
      <c r="K50" s="82" t="n">
        <f aca="false">($B$9-EXP(52.57-6690.9/(273.15+G50)-4.681*LN(273.15+G50)))*I50/100*0.2095</f>
        <v>243.663095173485</v>
      </c>
      <c r="L50" s="82" t="n">
        <f aca="false">K50/1.33322</f>
        <v>182.762856222892</v>
      </c>
      <c r="M50" s="121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9.14503326431192</v>
      </c>
      <c r="N50" s="121" t="n">
        <f aca="false">M50*31.25</f>
        <v>285.782289509747</v>
      </c>
    </row>
    <row collapsed="false" customFormat="false" customHeight="false" hidden="false" ht="12.75" outlineLevel="0" r="51">
      <c r="A51" s="120" t="n">
        <v>40402</v>
      </c>
      <c r="B51" s="0" t="s">
        <v>126</v>
      </c>
      <c r="C51" s="0" t="n">
        <v>5.024</v>
      </c>
      <c r="D51" s="0" t="n">
        <v>341.242</v>
      </c>
      <c r="E51" s="0" t="n">
        <v>29.01</v>
      </c>
      <c r="F51" s="0" t="n">
        <v>5849</v>
      </c>
      <c r="G51" s="0" t="n">
        <v>18</v>
      </c>
      <c r="I51" s="121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115.452222139493</v>
      </c>
      <c r="J51" s="122" t="n">
        <f aca="false">I51*20.9/100</f>
        <v>24.1295144271541</v>
      </c>
      <c r="K51" s="82" t="n">
        <f aca="false">($B$9-EXP(52.57-6690.9/(273.15+G51)-4.681*LN(273.15+G51)))*I51/100*0.2095</f>
        <v>240.011538913808</v>
      </c>
      <c r="L51" s="82" t="n">
        <f aca="false">K51/1.33322</f>
        <v>180.023956221635</v>
      </c>
      <c r="M51" s="121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9.00798500332075</v>
      </c>
      <c r="N51" s="121" t="n">
        <f aca="false">M51*31.25</f>
        <v>281.499531353773</v>
      </c>
    </row>
    <row collapsed="false" customFormat="false" customHeight="false" hidden="false" ht="12.75" outlineLevel="0" r="52">
      <c r="A52" s="120" t="n">
        <v>40402</v>
      </c>
      <c r="B52" s="0" t="s">
        <v>127</v>
      </c>
      <c r="C52" s="0" t="n">
        <v>5.191</v>
      </c>
      <c r="D52" s="0" t="n">
        <v>342.456</v>
      </c>
      <c r="E52" s="0" t="n">
        <v>28.97</v>
      </c>
      <c r="F52" s="0" t="n">
        <v>5847</v>
      </c>
      <c r="G52" s="0" t="n">
        <v>18</v>
      </c>
      <c r="I52" s="121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115.862738568533</v>
      </c>
      <c r="J52" s="122" t="n">
        <f aca="false">I52*20.9/100</f>
        <v>24.2153123608234</v>
      </c>
      <c r="K52" s="82" t="n">
        <f aca="false">($B$9-EXP(52.57-6690.9/(273.15+G52)-4.681*LN(273.15+G52)))*I52/100*0.2095</f>
        <v>240.86495410199</v>
      </c>
      <c r="L52" s="82" t="n">
        <f aca="false">K52/1.33322</f>
        <v>180.664072022614</v>
      </c>
      <c r="M52" s="121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9.04001492676335</v>
      </c>
      <c r="N52" s="121" t="n">
        <f aca="false">M52*31.25</f>
        <v>282.500466461355</v>
      </c>
    </row>
    <row collapsed="false" customFormat="false" customHeight="false" hidden="false" ht="12.75" outlineLevel="0" r="53">
      <c r="A53" s="120" t="n">
        <v>40402</v>
      </c>
      <c r="B53" s="0" t="s">
        <v>128</v>
      </c>
      <c r="C53" s="0" t="n">
        <v>5.358</v>
      </c>
      <c r="D53" s="0" t="n">
        <v>345.314</v>
      </c>
      <c r="E53" s="0" t="n">
        <v>28.92</v>
      </c>
      <c r="F53" s="0" t="n">
        <v>5853</v>
      </c>
      <c r="G53" s="0" t="n">
        <v>17.9</v>
      </c>
      <c r="I53" s="121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116.591042519942</v>
      </c>
      <c r="J53" s="122" t="n">
        <f aca="false">I53*20.9/100</f>
        <v>24.3675278866679</v>
      </c>
      <c r="K53" s="82" t="n">
        <f aca="false">($B$9-EXP(52.57-6690.9/(273.15+G53)-4.681*LN(273.15+G53)))*I53/100*0.2095</f>
        <v>242.410694673096</v>
      </c>
      <c r="L53" s="82" t="n">
        <f aca="false">K53/1.33322</f>
        <v>181.823476000282</v>
      </c>
      <c r="M53" s="121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9.11402021271306</v>
      </c>
      <c r="N53" s="121" t="n">
        <f aca="false">M53*31.25</f>
        <v>284.813131647283</v>
      </c>
    </row>
    <row collapsed="false" customFormat="false" customHeight="false" hidden="false" ht="12.75" outlineLevel="0" r="54">
      <c r="A54" s="120" t="n">
        <v>40402</v>
      </c>
      <c r="B54" s="0" t="s">
        <v>129</v>
      </c>
      <c r="C54" s="0" t="n">
        <v>5.525</v>
      </c>
      <c r="D54" s="0" t="n">
        <v>346.236</v>
      </c>
      <c r="E54" s="0" t="n">
        <v>28.89</v>
      </c>
      <c r="F54" s="0" t="n">
        <v>5853</v>
      </c>
      <c r="G54" s="0" t="n">
        <v>17.9</v>
      </c>
      <c r="I54" s="121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116.902202056519</v>
      </c>
      <c r="J54" s="122" t="n">
        <f aca="false">I54*20.9/100</f>
        <v>24.4325602298124</v>
      </c>
      <c r="K54" s="82" t="n">
        <f aca="false">($B$9-EXP(52.57-6690.9/(273.15+G54)-4.681*LN(273.15+G54)))*I54/100*0.2095</f>
        <v>243.05764316747</v>
      </c>
      <c r="L54" s="82" t="n">
        <f aca="false">K54/1.33322</f>
        <v>182.308728617535</v>
      </c>
      <c r="M54" s="121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9.13834381634884</v>
      </c>
      <c r="N54" s="121" t="n">
        <f aca="false">M54*31.25</f>
        <v>285.573244260901</v>
      </c>
    </row>
    <row collapsed="false" customFormat="false" customHeight="false" hidden="false" ht="12.75" outlineLevel="0" r="55">
      <c r="A55" s="120" t="n">
        <v>40402</v>
      </c>
      <c r="B55" s="0" t="s">
        <v>130</v>
      </c>
      <c r="C55" s="0" t="n">
        <v>5.692</v>
      </c>
      <c r="D55" s="0" t="n">
        <v>348.707</v>
      </c>
      <c r="E55" s="0" t="n">
        <v>28.81</v>
      </c>
      <c r="F55" s="0" t="n">
        <v>5842</v>
      </c>
      <c r="G55" s="0" t="n">
        <v>17.9</v>
      </c>
      <c r="I55" s="121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117.736712503506</v>
      </c>
      <c r="J55" s="122" t="n">
        <f aca="false">I55*20.9/100</f>
        <v>24.6069729132327</v>
      </c>
      <c r="K55" s="82" t="n">
        <f aca="false">($B$9-EXP(52.57-6690.9/(273.15+G55)-4.681*LN(273.15+G55)))*I55/100*0.2095</f>
        <v>244.792718631191</v>
      </c>
      <c r="L55" s="82" t="n">
        <f aca="false">K55/1.33322</f>
        <v>183.610145835789</v>
      </c>
      <c r="M55" s="121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9.20357820243178</v>
      </c>
      <c r="N55" s="121" t="n">
        <f aca="false">M55*31.25</f>
        <v>287.611818825993</v>
      </c>
    </row>
    <row collapsed="false" customFormat="false" customHeight="false" hidden="false" ht="12.75" outlineLevel="0" r="56">
      <c r="A56" s="120" t="n">
        <v>40402</v>
      </c>
      <c r="B56" s="0" t="s">
        <v>131</v>
      </c>
      <c r="C56" s="0" t="n">
        <v>5.858</v>
      </c>
      <c r="D56" s="0" t="n">
        <v>346.852</v>
      </c>
      <c r="E56" s="0" t="n">
        <v>28.87</v>
      </c>
      <c r="F56" s="0" t="n">
        <v>5842</v>
      </c>
      <c r="G56" s="0" t="n">
        <v>17.9</v>
      </c>
      <c r="I56" s="121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117.110180247486</v>
      </c>
      <c r="J56" s="122" t="n">
        <f aca="false">I56*20.9/100</f>
        <v>24.4760276717246</v>
      </c>
      <c r="K56" s="82" t="n">
        <f aca="false">($B$9-EXP(52.57-6690.9/(273.15+G56)-4.681*LN(273.15+G56)))*I56/100*0.2095</f>
        <v>243.490061787799</v>
      </c>
      <c r="L56" s="82" t="n">
        <f aca="false">K56/1.33322</f>
        <v>182.633070151812</v>
      </c>
      <c r="M56" s="121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9.15460164709905</v>
      </c>
      <c r="N56" s="121" t="n">
        <f aca="false">M56*31.25</f>
        <v>286.081301471845</v>
      </c>
    </row>
    <row collapsed="false" customFormat="false" customHeight="false" hidden="false" ht="12.75" outlineLevel="0" r="57">
      <c r="A57" s="120" t="n">
        <v>40402</v>
      </c>
      <c r="B57" s="0" t="s">
        <v>132</v>
      </c>
      <c r="C57" s="0" t="n">
        <v>6.025</v>
      </c>
      <c r="D57" s="0" t="n">
        <v>347.469</v>
      </c>
      <c r="E57" s="0" t="n">
        <v>28.85</v>
      </c>
      <c r="F57" s="0" t="n">
        <v>5829</v>
      </c>
      <c r="G57" s="0" t="n">
        <v>17.9</v>
      </c>
      <c r="I57" s="121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117.318590602715</v>
      </c>
      <c r="J57" s="122" t="n">
        <f aca="false">I57*20.9/100</f>
        <v>24.5195854359674</v>
      </c>
      <c r="K57" s="82" t="n">
        <f aca="false">($B$9-EXP(52.57-6690.9/(273.15+G57)-4.681*LN(273.15+G57)))*I57/100*0.2095</f>
        <v>243.923378944041</v>
      </c>
      <c r="L57" s="82" t="n">
        <f aca="false">K57/1.33322</f>
        <v>182.95808564531</v>
      </c>
      <c r="M57" s="121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9.17089326049436</v>
      </c>
      <c r="N57" s="121" t="n">
        <f aca="false">M57*31.25</f>
        <v>286.590414390449</v>
      </c>
    </row>
    <row collapsed="false" customFormat="false" customHeight="false" hidden="false" ht="12.75" outlineLevel="0" r="58">
      <c r="A58" s="120" t="n">
        <v>40402</v>
      </c>
      <c r="B58" s="0" t="s">
        <v>133</v>
      </c>
      <c r="C58" s="0" t="n">
        <v>6.192</v>
      </c>
      <c r="D58" s="0" t="n">
        <v>350.263</v>
      </c>
      <c r="E58" s="0" t="n">
        <v>28.76</v>
      </c>
      <c r="F58" s="0" t="n">
        <v>5830</v>
      </c>
      <c r="G58" s="0" t="n">
        <v>17.9</v>
      </c>
      <c r="I58" s="121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118.261816783056</v>
      </c>
      <c r="J58" s="122" t="n">
        <f aca="false">I58*20.9/100</f>
        <v>24.7167197076586</v>
      </c>
      <c r="K58" s="82" t="n">
        <f aca="false">($B$9-EXP(52.57-6690.9/(273.15+G58)-4.681*LN(273.15+G58)))*I58/100*0.2095</f>
        <v>245.884491124431</v>
      </c>
      <c r="L58" s="82" t="n">
        <f aca="false">K58/1.33322</f>
        <v>184.429044812133</v>
      </c>
      <c r="M58" s="121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9.24462604722467</v>
      </c>
      <c r="N58" s="121" t="n">
        <f aca="false">M58*31.25</f>
        <v>288.894563975771</v>
      </c>
    </row>
    <row collapsed="false" customFormat="false" customHeight="false" hidden="false" ht="12.75" outlineLevel="0" r="59">
      <c r="A59" s="120" t="n">
        <v>40402</v>
      </c>
      <c r="B59" s="0" t="s">
        <v>134</v>
      </c>
      <c r="C59" s="0" t="n">
        <v>6.359</v>
      </c>
      <c r="D59" s="0" t="n">
        <v>346.656</v>
      </c>
      <c r="E59" s="0" t="n">
        <v>28.92</v>
      </c>
      <c r="F59" s="0" t="n">
        <v>5842</v>
      </c>
      <c r="G59" s="0" t="n">
        <v>17.8</v>
      </c>
      <c r="I59" s="121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116.804355986831</v>
      </c>
      <c r="J59" s="122" t="n">
        <f aca="false">I59*20.9/100</f>
        <v>24.4121104012476</v>
      </c>
      <c r="K59" s="82" t="n">
        <f aca="false">($B$9-EXP(52.57-6690.9/(273.15+G59)-4.681*LN(273.15+G59)))*I59/100*0.2095</f>
        <v>242.885772186105</v>
      </c>
      <c r="L59" s="82" t="n">
        <f aca="false">K59/1.33322</f>
        <v>182.179814423804</v>
      </c>
      <c r="M59" s="121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9.14795749020674</v>
      </c>
      <c r="N59" s="121" t="n">
        <f aca="false">M59*31.25</f>
        <v>285.87367156896</v>
      </c>
    </row>
    <row collapsed="false" customFormat="false" customHeight="false" hidden="false" ht="12.75" outlineLevel="0" r="60">
      <c r="A60" s="120" t="n">
        <v>40402</v>
      </c>
      <c r="B60" s="0" t="s">
        <v>135</v>
      </c>
      <c r="C60" s="0" t="n">
        <v>6.526</v>
      </c>
      <c r="D60" s="0" t="n">
        <v>348.2</v>
      </c>
      <c r="E60" s="0" t="n">
        <v>28.87</v>
      </c>
      <c r="F60" s="0" t="n">
        <v>5840</v>
      </c>
      <c r="G60" s="0" t="n">
        <v>17.8</v>
      </c>
      <c r="I60" s="121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117.3244150765</v>
      </c>
      <c r="J60" s="122" t="n">
        <f aca="false">I60*20.9/100</f>
        <v>24.5208027509885</v>
      </c>
      <c r="K60" s="82" t="n">
        <f aca="false">($B$9-EXP(52.57-6690.9/(273.15+G60)-4.681*LN(273.15+G60)))*I60/100*0.2095</f>
        <v>243.967195498699</v>
      </c>
      <c r="L60" s="82" t="n">
        <f aca="false">K60/1.33322</f>
        <v>182.990950854847</v>
      </c>
      <c r="M60" s="121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9.18868780719276</v>
      </c>
      <c r="N60" s="121" t="n">
        <f aca="false">M60*31.25</f>
        <v>287.146493974774</v>
      </c>
    </row>
    <row collapsed="false" customFormat="false" customHeight="false" hidden="false" ht="12.75" outlineLevel="0" r="61">
      <c r="A61" s="120" t="n">
        <v>40402</v>
      </c>
      <c r="B61" s="0" t="s">
        <v>136</v>
      </c>
      <c r="C61" s="0" t="n">
        <v>6.693</v>
      </c>
      <c r="D61" s="0" t="n">
        <v>345.427</v>
      </c>
      <c r="E61" s="0" t="n">
        <v>28.96</v>
      </c>
      <c r="F61" s="0" t="n">
        <v>5841</v>
      </c>
      <c r="G61" s="0" t="n">
        <v>17.8</v>
      </c>
      <c r="I61" s="121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116.390244602769</v>
      </c>
      <c r="J61" s="122" t="n">
        <f aca="false">I61*20.9/100</f>
        <v>24.3255611219788</v>
      </c>
      <c r="K61" s="82" t="n">
        <f aca="false">($B$9-EXP(52.57-6690.9/(273.15+G61)-4.681*LN(273.15+G61)))*I61/100*0.2095</f>
        <v>242.024659067171</v>
      </c>
      <c r="L61" s="82" t="n">
        <f aca="false">K61/1.33322</f>
        <v>181.533924683977</v>
      </c>
      <c r="M61" s="121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9.11552485269422</v>
      </c>
      <c r="N61" s="121" t="n">
        <f aca="false">M61*31.25</f>
        <v>284.860151646694</v>
      </c>
    </row>
    <row collapsed="false" customFormat="false" customHeight="false" hidden="false" ht="12.75" outlineLevel="0" r="62">
      <c r="A62" s="120" t="n">
        <v>40402</v>
      </c>
      <c r="B62" s="0" t="s">
        <v>137</v>
      </c>
      <c r="C62" s="0" t="n">
        <v>6.86</v>
      </c>
      <c r="D62" s="0" t="n">
        <v>351.311</v>
      </c>
      <c r="E62" s="0" t="n">
        <v>28.77</v>
      </c>
      <c r="F62" s="0" t="n">
        <v>5835</v>
      </c>
      <c r="G62" s="0" t="n">
        <v>17.8</v>
      </c>
      <c r="I62" s="121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118.37266902977</v>
      </c>
      <c r="J62" s="122" t="n">
        <f aca="false">I62*20.9/100</f>
        <v>24.739887827222</v>
      </c>
      <c r="K62" s="82" t="n">
        <f aca="false">($B$9-EXP(52.57-6690.9/(273.15+G62)-4.681*LN(273.15+G62)))*I62/100*0.2095</f>
        <v>246.146959846836</v>
      </c>
      <c r="L62" s="82" t="n">
        <f aca="false">K62/1.33322</f>
        <v>184.625913087739</v>
      </c>
      <c r="M62" s="121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9.27078562385754</v>
      </c>
      <c r="N62" s="121" t="n">
        <f aca="false">M62*31.25</f>
        <v>289.712050745548</v>
      </c>
    </row>
    <row collapsed="false" customFormat="false" customHeight="false" hidden="false" ht="12.75" outlineLevel="0" r="63">
      <c r="A63" s="120" t="n">
        <v>40402</v>
      </c>
      <c r="B63" s="0" t="s">
        <v>138</v>
      </c>
      <c r="C63" s="0" t="n">
        <v>7.027</v>
      </c>
      <c r="D63" s="0" t="n">
        <v>347.273</v>
      </c>
      <c r="E63" s="0" t="n">
        <v>28.9</v>
      </c>
      <c r="F63" s="0" t="n">
        <v>5840</v>
      </c>
      <c r="G63" s="0" t="n">
        <v>17.8</v>
      </c>
      <c r="I63" s="121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117.012056100301</v>
      </c>
      <c r="J63" s="122" t="n">
        <f aca="false">I63*20.9/100</f>
        <v>24.455519724963</v>
      </c>
      <c r="K63" s="82" t="n">
        <f aca="false">($B$9-EXP(52.57-6690.9/(273.15+G63)-4.681*LN(273.15+G63)))*I63/100*0.2095</f>
        <v>243.31766877093</v>
      </c>
      <c r="L63" s="82" t="n">
        <f aca="false">K63/1.33322</f>
        <v>182.503764398171</v>
      </c>
      <c r="M63" s="121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9.16422427916925</v>
      </c>
      <c r="N63" s="121" t="n">
        <f aca="false">M63*31.25</f>
        <v>286.382008724039</v>
      </c>
    </row>
    <row collapsed="false" customFormat="false" customHeight="false" hidden="false" ht="12.75" outlineLevel="0" r="64">
      <c r="A64" s="120" t="n">
        <v>40402</v>
      </c>
      <c r="B64" s="0" t="s">
        <v>139</v>
      </c>
      <c r="C64" s="0" t="n">
        <v>7.194</v>
      </c>
      <c r="D64" s="0" t="n">
        <v>349.44</v>
      </c>
      <c r="E64" s="0" t="n">
        <v>28.83</v>
      </c>
      <c r="F64" s="0" t="n">
        <v>5838</v>
      </c>
      <c r="G64" s="0" t="n">
        <v>17.8</v>
      </c>
      <c r="I64" s="121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117.742409634479</v>
      </c>
      <c r="J64" s="122" t="n">
        <f aca="false">I64*20.9/100</f>
        <v>24.608163613606</v>
      </c>
      <c r="K64" s="82" t="n">
        <f aca="false">($B$9-EXP(52.57-6690.9/(273.15+G64)-4.681*LN(273.15+G64)))*I64/100*0.2095</f>
        <v>244.836383382374</v>
      </c>
      <c r="L64" s="82" t="n">
        <f aca="false">K64/1.33322</f>
        <v>183.642897183041</v>
      </c>
      <c r="M64" s="121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9.22142456957819</v>
      </c>
      <c r="N64" s="121" t="n">
        <f aca="false">M64*31.25</f>
        <v>288.169517799318</v>
      </c>
    </row>
    <row collapsed="false" customFormat="false" customHeight="false" hidden="false" ht="12.75" outlineLevel="0" r="65">
      <c r="A65" s="120" t="n">
        <v>40402</v>
      </c>
      <c r="B65" s="0" t="s">
        <v>140</v>
      </c>
      <c r="C65" s="0" t="n">
        <v>7.361</v>
      </c>
      <c r="D65" s="0" t="n">
        <v>347.89</v>
      </c>
      <c r="E65" s="0" t="n">
        <v>28.88</v>
      </c>
      <c r="F65" s="0" t="n">
        <v>5833</v>
      </c>
      <c r="G65" s="0" t="n">
        <v>17.8</v>
      </c>
      <c r="I65" s="121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117.220187382047</v>
      </c>
      <c r="J65" s="122" t="n">
        <f aca="false">I65*20.9/100</f>
        <v>24.4990191628478</v>
      </c>
      <c r="K65" s="82" t="n">
        <f aca="false">($B$9-EXP(52.57-6690.9/(273.15+G65)-4.681*LN(273.15+G65)))*I65/100*0.2095</f>
        <v>243.750461937381</v>
      </c>
      <c r="L65" s="82" t="n">
        <f aca="false">K65/1.33322</f>
        <v>182.82838686592</v>
      </c>
      <c r="M65" s="121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9.18052483664165</v>
      </c>
      <c r="N65" s="121" t="n">
        <f aca="false">M65*31.25</f>
        <v>286.891401145052</v>
      </c>
    </row>
    <row collapsed="false" customFormat="false" customHeight="false" hidden="false" ht="12.75" outlineLevel="0" r="66">
      <c r="A66" s="120" t="n">
        <v>40402</v>
      </c>
      <c r="B66" s="0" t="s">
        <v>141</v>
      </c>
      <c r="C66" s="0" t="n">
        <v>7.527</v>
      </c>
      <c r="D66" s="0" t="n">
        <v>347.581</v>
      </c>
      <c r="E66" s="0" t="n">
        <v>28.89</v>
      </c>
      <c r="F66" s="0" t="n">
        <v>5837</v>
      </c>
      <c r="G66" s="0" t="n">
        <v>17.8</v>
      </c>
      <c r="I66" s="121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117.116067772101</v>
      </c>
      <c r="J66" s="122" t="n">
        <f aca="false">I66*20.9/100</f>
        <v>24.477258164369</v>
      </c>
      <c r="K66" s="82" t="n">
        <f aca="false">($B$9-EXP(52.57-6690.9/(273.15+G66)-4.681*LN(273.15+G66)))*I66/100*0.2095</f>
        <v>243.533953129573</v>
      </c>
      <c r="L66" s="82" t="n">
        <f aca="false">K66/1.33322</f>
        <v>182.665991456453</v>
      </c>
      <c r="M66" s="121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9.17237033112138</v>
      </c>
      <c r="N66" s="121" t="n">
        <f aca="false">M66*31.25</f>
        <v>286.636572847543</v>
      </c>
    </row>
    <row collapsed="false" customFormat="false" customHeight="false" hidden="false" ht="12.75" outlineLevel="0" r="67">
      <c r="A67" s="120" t="n">
        <v>40402</v>
      </c>
      <c r="B67" s="0" t="s">
        <v>142</v>
      </c>
      <c r="C67" s="0" t="n">
        <v>7.694</v>
      </c>
      <c r="D67" s="0" t="n">
        <v>346.964</v>
      </c>
      <c r="E67" s="0" t="n">
        <v>28.91</v>
      </c>
      <c r="F67" s="0" t="n">
        <v>5835</v>
      </c>
      <c r="G67" s="0" t="n">
        <v>17.8</v>
      </c>
      <c r="I67" s="121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116.908152220515</v>
      </c>
      <c r="J67" s="122" t="n">
        <f aca="false">I67*20.9/100</f>
        <v>24.4338038140876</v>
      </c>
      <c r="K67" s="82" t="n">
        <f aca="false">($B$9-EXP(52.57-6690.9/(273.15+G67)-4.681*LN(273.15+G67)))*I67/100*0.2095</f>
        <v>243.101608557577</v>
      </c>
      <c r="L67" s="82" t="n">
        <f aca="false">K67/1.33322</f>
        <v>182.341705463147</v>
      </c>
      <c r="M67" s="121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9.15608666934018</v>
      </c>
      <c r="N67" s="121" t="n">
        <f aca="false">M67*31.25</f>
        <v>286.127708416881</v>
      </c>
    </row>
    <row collapsed="false" customFormat="false" customHeight="false" hidden="false" ht="12.75" outlineLevel="0" r="68">
      <c r="A68" s="120" t="n">
        <v>40402</v>
      </c>
      <c r="B68" s="0" t="s">
        <v>143</v>
      </c>
      <c r="C68" s="0" t="n">
        <v>7.861</v>
      </c>
      <c r="D68" s="0" t="n">
        <v>346.041</v>
      </c>
      <c r="E68" s="0" t="n">
        <v>28.94</v>
      </c>
      <c r="F68" s="0" t="n">
        <v>5843</v>
      </c>
      <c r="G68" s="0" t="n">
        <v>17.8</v>
      </c>
      <c r="I68" s="121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116.597085875253</v>
      </c>
      <c r="J68" s="122" t="n">
        <f aca="false">I68*20.9/100</f>
        <v>24.3687909479278</v>
      </c>
      <c r="K68" s="82" t="n">
        <f aca="false">($B$9-EXP(52.57-6690.9/(273.15+G68)-4.681*LN(273.15+G68)))*I68/100*0.2095</f>
        <v>242.454769757501</v>
      </c>
      <c r="L68" s="82" t="n">
        <f aca="false">K68/1.33322</f>
        <v>181.856535123612</v>
      </c>
      <c r="M68" s="121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9.13172437840463</v>
      </c>
      <c r="N68" s="121" t="n">
        <f aca="false">M68*31.25</f>
        <v>285.366386825145</v>
      </c>
    </row>
    <row collapsed="false" customFormat="false" customHeight="false" hidden="false" ht="12.75" outlineLevel="0" r="69">
      <c r="A69" s="120" t="n">
        <v>40402</v>
      </c>
      <c r="B69" s="0" t="s">
        <v>144</v>
      </c>
      <c r="C69" s="0" t="n">
        <v>8.028</v>
      </c>
      <c r="D69" s="0" t="n">
        <v>347.273</v>
      </c>
      <c r="E69" s="0" t="n">
        <v>28.9</v>
      </c>
      <c r="F69" s="0" t="n">
        <v>5821</v>
      </c>
      <c r="G69" s="0" t="n">
        <v>17.8</v>
      </c>
      <c r="I69" s="121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117.012056100301</v>
      </c>
      <c r="J69" s="122" t="n">
        <f aca="false">I69*20.9/100</f>
        <v>24.455519724963</v>
      </c>
      <c r="K69" s="82" t="n">
        <f aca="false">($B$9-EXP(52.57-6690.9/(273.15+G69)-4.681*LN(273.15+G69)))*I69/100*0.2095</f>
        <v>243.31766877093</v>
      </c>
      <c r="L69" s="82" t="n">
        <f aca="false">K69/1.33322</f>
        <v>182.503764398171</v>
      </c>
      <c r="M69" s="121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9.16422427916925</v>
      </c>
      <c r="N69" s="121" t="n">
        <f aca="false">M69*31.25</f>
        <v>286.382008724039</v>
      </c>
    </row>
    <row collapsed="false" customFormat="false" customHeight="false" hidden="false" ht="12.75" outlineLevel="0" r="70">
      <c r="A70" s="120" t="n">
        <v>40402</v>
      </c>
      <c r="B70" s="0" t="s">
        <v>145</v>
      </c>
      <c r="C70" s="0" t="n">
        <v>8.195</v>
      </c>
      <c r="D70" s="0" t="n">
        <v>344.509</v>
      </c>
      <c r="E70" s="0" t="n">
        <v>28.99</v>
      </c>
      <c r="F70" s="0" t="n">
        <v>5827</v>
      </c>
      <c r="G70" s="0" t="n">
        <v>17.8</v>
      </c>
      <c r="I70" s="121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116.080784232517</v>
      </c>
      <c r="J70" s="122" t="n">
        <f aca="false">I70*20.9/100</f>
        <v>24.2608839045961</v>
      </c>
      <c r="K70" s="82" t="n">
        <f aca="false">($B$9-EXP(52.57-6690.9/(273.15+G70)-4.681*LN(273.15+G70)))*I70/100*0.2095</f>
        <v>241.381159769952</v>
      </c>
      <c r="L70" s="82" t="n">
        <f aca="false">K70/1.33322</f>
        <v>181.051259184495</v>
      </c>
      <c r="M70" s="121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9.09128833952608</v>
      </c>
      <c r="N70" s="121" t="n">
        <f aca="false">M70*31.25</f>
        <v>284.10276061019</v>
      </c>
    </row>
    <row collapsed="false" customFormat="false" customHeight="false" hidden="false" ht="12.75" outlineLevel="0" r="71">
      <c r="A71" s="120" t="n">
        <v>40402</v>
      </c>
      <c r="B71" s="0" t="s">
        <v>146</v>
      </c>
      <c r="C71" s="0" t="n">
        <v>8.362</v>
      </c>
      <c r="D71" s="0" t="n">
        <v>347.89</v>
      </c>
      <c r="E71" s="0" t="n">
        <v>28.88</v>
      </c>
      <c r="F71" s="0" t="n">
        <v>5821</v>
      </c>
      <c r="G71" s="0" t="n">
        <v>17.8</v>
      </c>
      <c r="I71" s="121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117.220187382047</v>
      </c>
      <c r="J71" s="122" t="n">
        <f aca="false">I71*20.9/100</f>
        <v>24.4990191628478</v>
      </c>
      <c r="K71" s="82" t="n">
        <f aca="false">($B$9-EXP(52.57-6690.9/(273.15+G71)-4.681*LN(273.15+G71)))*I71/100*0.2095</f>
        <v>243.750461937381</v>
      </c>
      <c r="L71" s="82" t="n">
        <f aca="false">K71/1.33322</f>
        <v>182.82838686592</v>
      </c>
      <c r="M71" s="121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9.18052483664165</v>
      </c>
      <c r="N71" s="121" t="n">
        <f aca="false">M71*31.25</f>
        <v>286.891401145052</v>
      </c>
    </row>
    <row collapsed="false" customFormat="false" customHeight="false" hidden="false" ht="12.75" outlineLevel="0" r="72">
      <c r="A72" s="120" t="n">
        <v>40402</v>
      </c>
      <c r="B72" s="0" t="s">
        <v>147</v>
      </c>
      <c r="C72" s="0" t="n">
        <v>8.529</v>
      </c>
      <c r="D72" s="0" t="n">
        <v>347.581</v>
      </c>
      <c r="E72" s="0" t="n">
        <v>28.89</v>
      </c>
      <c r="F72" s="0" t="n">
        <v>5830</v>
      </c>
      <c r="G72" s="0" t="n">
        <v>17.8</v>
      </c>
      <c r="I72" s="121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117.116067772101</v>
      </c>
      <c r="J72" s="122" t="n">
        <f aca="false">I72*20.9/100</f>
        <v>24.477258164369</v>
      </c>
      <c r="K72" s="82" t="n">
        <f aca="false">($B$9-EXP(52.57-6690.9/(273.15+G72)-4.681*LN(273.15+G72)))*I72/100*0.2095</f>
        <v>243.533953129573</v>
      </c>
      <c r="L72" s="82" t="n">
        <f aca="false">K72/1.33322</f>
        <v>182.665991456453</v>
      </c>
      <c r="M72" s="121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9.17237033112138</v>
      </c>
      <c r="N72" s="121" t="n">
        <f aca="false">M72*31.25</f>
        <v>286.636572847543</v>
      </c>
    </row>
    <row collapsed="false" customFormat="false" customHeight="false" hidden="false" ht="12.75" outlineLevel="0" r="73">
      <c r="A73" s="120" t="n">
        <v>40402</v>
      </c>
      <c r="B73" s="0" t="s">
        <v>148</v>
      </c>
      <c r="C73" s="0" t="n">
        <v>8.696</v>
      </c>
      <c r="D73" s="0" t="n">
        <v>348.819</v>
      </c>
      <c r="E73" s="0" t="n">
        <v>28.85</v>
      </c>
      <c r="F73" s="0" t="n">
        <v>5828</v>
      </c>
      <c r="G73" s="0" t="n">
        <v>17.8</v>
      </c>
      <c r="I73" s="121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117.533195305495</v>
      </c>
      <c r="J73" s="122" t="n">
        <f aca="false">I73*20.9/100</f>
        <v>24.5644378188484</v>
      </c>
      <c r="K73" s="82" t="n">
        <f aca="false">($B$9-EXP(52.57-6690.9/(273.15+G73)-4.681*LN(273.15+G73)))*I73/100*0.2095</f>
        <v>244.401338101585</v>
      </c>
      <c r="L73" s="82" t="n">
        <f aca="false">K73/1.33322</f>
        <v>183.316585485955</v>
      </c>
      <c r="M73" s="121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9.20503918932658</v>
      </c>
      <c r="N73" s="121" t="n">
        <f aca="false">M73*31.25</f>
        <v>287.657474666456</v>
      </c>
    </row>
    <row collapsed="false" customFormat="false" customHeight="false" hidden="false" ht="12.75" outlineLevel="0" r="74">
      <c r="A74" s="120" t="n">
        <v>40402</v>
      </c>
      <c r="B74" s="0" t="s">
        <v>149</v>
      </c>
      <c r="C74" s="0" t="n">
        <v>8.846</v>
      </c>
      <c r="D74" s="0" t="n">
        <v>351.937</v>
      </c>
      <c r="E74" s="0" t="n">
        <v>28.75</v>
      </c>
      <c r="F74" s="0" t="n">
        <v>5828</v>
      </c>
      <c r="G74" s="0" t="n">
        <v>17.8</v>
      </c>
      <c r="I74" s="121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118.583631585349</v>
      </c>
      <c r="J74" s="122" t="n">
        <f aca="false">I74*20.9/100</f>
        <v>24.783979001338</v>
      </c>
      <c r="K74" s="82" t="n">
        <f aca="false">($B$9-EXP(52.57-6690.9/(273.15+G74)-4.681*LN(273.15+G74)))*I74/100*0.2095</f>
        <v>246.58564043183</v>
      </c>
      <c r="L74" s="82" t="n">
        <f aca="false">K74/1.33322</f>
        <v>184.95495149475</v>
      </c>
      <c r="M74" s="121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9.28730792282627</v>
      </c>
      <c r="N74" s="121" t="n">
        <f aca="false">M74*31.25</f>
        <v>290.228372588321</v>
      </c>
    </row>
    <row collapsed="false" customFormat="false" customHeight="false" hidden="false" ht="12.75" outlineLevel="0" r="75">
      <c r="A75" s="120" t="n">
        <v>40402</v>
      </c>
      <c r="B75" s="0" t="s">
        <v>150</v>
      </c>
      <c r="C75" s="0" t="n">
        <v>9.013</v>
      </c>
      <c r="D75" s="0" t="n">
        <v>350.686</v>
      </c>
      <c r="E75" s="0" t="n">
        <v>28.79</v>
      </c>
      <c r="F75" s="0" t="n">
        <v>5828</v>
      </c>
      <c r="G75" s="0" t="n">
        <v>17.8</v>
      </c>
      <c r="I75" s="121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118.162145312134</v>
      </c>
      <c r="J75" s="122" t="n">
        <f aca="false">I75*20.9/100</f>
        <v>24.695888370236</v>
      </c>
      <c r="K75" s="82" t="n">
        <f aca="false">($B$9-EXP(52.57-6690.9/(273.15+G75)-4.681*LN(273.15+G75)))*I75/100*0.2095</f>
        <v>245.709191791958</v>
      </c>
      <c r="L75" s="82" t="n">
        <f aca="false">K75/1.33322</f>
        <v>184.297559136495</v>
      </c>
      <c r="M75" s="121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9.25429769407662</v>
      </c>
      <c r="N75" s="121" t="n">
        <f aca="false">M75*31.25</f>
        <v>289.196802939894</v>
      </c>
    </row>
    <row collapsed="false" customFormat="false" customHeight="false" hidden="false" ht="12.75" outlineLevel="0" r="76">
      <c r="A76" s="120" t="n">
        <v>40402</v>
      </c>
      <c r="B76" s="0" t="s">
        <v>151</v>
      </c>
      <c r="C76" s="0" t="n">
        <v>9.18</v>
      </c>
      <c r="D76" s="0" t="n">
        <v>350.062</v>
      </c>
      <c r="E76" s="0" t="n">
        <v>28.81</v>
      </c>
      <c r="F76" s="0" t="n">
        <v>5816</v>
      </c>
      <c r="G76" s="0" t="n">
        <v>17.8</v>
      </c>
      <c r="I76" s="121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117.952059242472</v>
      </c>
      <c r="J76" s="122" t="n">
        <f aca="false">I76*20.9/100</f>
        <v>24.6519803816767</v>
      </c>
      <c r="K76" s="82" t="n">
        <f aca="false">($B$9-EXP(52.57-6690.9/(273.15+G76)-4.681*LN(273.15+G76)))*I76/100*0.2095</f>
        <v>245.272333792749</v>
      </c>
      <c r="L76" s="82" t="n">
        <f aca="false">K76/1.33322</f>
        <v>183.969887785024</v>
      </c>
      <c r="M76" s="121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9.23784404028681</v>
      </c>
      <c r="N76" s="121" t="n">
        <f aca="false">M76*31.25</f>
        <v>288.682626258963</v>
      </c>
    </row>
    <row collapsed="false" customFormat="false" customHeight="false" hidden="false" ht="12.75" outlineLevel="0" r="77">
      <c r="A77" s="120" t="n">
        <v>40402</v>
      </c>
      <c r="B77" s="0" t="s">
        <v>152</v>
      </c>
      <c r="C77" s="0" t="n">
        <v>9.347</v>
      </c>
      <c r="D77" s="0" t="n">
        <v>349.44</v>
      </c>
      <c r="E77" s="0" t="n">
        <v>28.83</v>
      </c>
      <c r="F77" s="0" t="n">
        <v>5815</v>
      </c>
      <c r="G77" s="0" t="n">
        <v>17.8</v>
      </c>
      <c r="I77" s="121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117.742409634479</v>
      </c>
      <c r="J77" s="122" t="n">
        <f aca="false">I77*20.9/100</f>
        <v>24.608163613606</v>
      </c>
      <c r="K77" s="82" t="n">
        <f aca="false">($B$9-EXP(52.57-6690.9/(273.15+G77)-4.681*LN(273.15+G77)))*I77/100*0.2095</f>
        <v>244.836383382374</v>
      </c>
      <c r="L77" s="82" t="n">
        <f aca="false">K77/1.33322</f>
        <v>183.642897183041</v>
      </c>
      <c r="M77" s="121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9.22142456957819</v>
      </c>
      <c r="N77" s="121" t="n">
        <f aca="false">M77*31.25</f>
        <v>288.169517799318</v>
      </c>
    </row>
    <row collapsed="false" customFormat="false" customHeight="false" hidden="false" ht="12.75" outlineLevel="0" r="78">
      <c r="A78" s="120" t="n">
        <v>40402</v>
      </c>
      <c r="B78" s="0" t="s">
        <v>153</v>
      </c>
      <c r="C78" s="0" t="n">
        <v>9.514</v>
      </c>
      <c r="D78" s="0" t="n">
        <v>349.751</v>
      </c>
      <c r="E78" s="0" t="n">
        <v>28.82</v>
      </c>
      <c r="F78" s="0" t="n">
        <v>5820</v>
      </c>
      <c r="G78" s="0" t="n">
        <v>17.8</v>
      </c>
      <c r="I78" s="121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117.847179954768</v>
      </c>
      <c r="J78" s="122" t="n">
        <f aca="false">I78*20.9/100</f>
        <v>24.6300606105466</v>
      </c>
      <c r="K78" s="82" t="n">
        <f aca="false">($B$9-EXP(52.57-6690.9/(273.15+G78)-4.681*LN(273.15+G78)))*I78/100*0.2095</f>
        <v>245.054245292838</v>
      </c>
      <c r="L78" s="82" t="n">
        <f aca="false">K78/1.33322</f>
        <v>183.806307505766</v>
      </c>
      <c r="M78" s="121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9.22963003784304</v>
      </c>
      <c r="N78" s="121" t="n">
        <f aca="false">M78*31.25</f>
        <v>288.425938682595</v>
      </c>
    </row>
    <row collapsed="false" customFormat="false" customHeight="false" hidden="false" ht="12.75" outlineLevel="0" r="79">
      <c r="A79" s="120" t="n">
        <v>40402</v>
      </c>
      <c r="B79" s="0" t="s">
        <v>154</v>
      </c>
      <c r="C79" s="0" t="n">
        <v>9.681</v>
      </c>
      <c r="D79" s="0" t="n">
        <v>353.193</v>
      </c>
      <c r="E79" s="0" t="n">
        <v>28.71</v>
      </c>
      <c r="F79" s="0" t="n">
        <v>5819</v>
      </c>
      <c r="G79" s="0" t="n">
        <v>17.8</v>
      </c>
      <c r="I79" s="121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119.006877988587</v>
      </c>
      <c r="J79" s="122" t="n">
        <f aca="false">I79*20.9/100</f>
        <v>24.8724374996147</v>
      </c>
      <c r="K79" s="82" t="n">
        <f aca="false">($B$9-EXP(52.57-6690.9/(273.15+G79)-4.681*LN(273.15+G79)))*I79/100*0.2095</f>
        <v>247.465749128178</v>
      </c>
      <c r="L79" s="82" t="n">
        <f aca="false">K79/1.33322</f>
        <v>185.615089128709</v>
      </c>
      <c r="M79" s="121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9.32045600255316</v>
      </c>
      <c r="N79" s="121" t="n">
        <f aca="false">M79*31.25</f>
        <v>291.264250079786</v>
      </c>
    </row>
    <row collapsed="false" customFormat="false" customHeight="false" hidden="false" ht="12.75" outlineLevel="0" r="80">
      <c r="A80" s="120" t="n">
        <v>40402</v>
      </c>
      <c r="B80" s="0" t="s">
        <v>155</v>
      </c>
      <c r="C80" s="0" t="n">
        <v>9.847</v>
      </c>
      <c r="D80" s="0" t="n">
        <v>349.751</v>
      </c>
      <c r="E80" s="0" t="n">
        <v>28.82</v>
      </c>
      <c r="F80" s="0" t="n">
        <v>5818</v>
      </c>
      <c r="G80" s="0" t="n">
        <v>17.8</v>
      </c>
      <c r="I80" s="121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117.847179954768</v>
      </c>
      <c r="J80" s="122" t="n">
        <f aca="false">I80*20.9/100</f>
        <v>24.6300606105466</v>
      </c>
      <c r="K80" s="82" t="n">
        <f aca="false">($B$9-EXP(52.57-6690.9/(273.15+G80)-4.681*LN(273.15+G80)))*I80/100*0.2095</f>
        <v>245.054245292838</v>
      </c>
      <c r="L80" s="82" t="n">
        <f aca="false">K80/1.33322</f>
        <v>183.806307505766</v>
      </c>
      <c r="M80" s="121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9.22963003784304</v>
      </c>
      <c r="N80" s="121" t="n">
        <f aca="false">M80*31.25</f>
        <v>288.425938682595</v>
      </c>
    </row>
    <row collapsed="false" customFormat="false" customHeight="false" hidden="false" ht="12.75" outlineLevel="0" r="81">
      <c r="A81" s="120" t="n">
        <v>40402</v>
      </c>
      <c r="B81" s="0" t="s">
        <v>156</v>
      </c>
      <c r="C81" s="0" t="n">
        <v>10.014</v>
      </c>
      <c r="D81" s="0" t="n">
        <v>352.564</v>
      </c>
      <c r="E81" s="0" t="n">
        <v>28.73</v>
      </c>
      <c r="F81" s="0" t="n">
        <v>5806</v>
      </c>
      <c r="G81" s="0" t="n">
        <v>17.8</v>
      </c>
      <c r="I81" s="121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118.795034172513</v>
      </c>
      <c r="J81" s="122" t="n">
        <f aca="false">I81*20.9/100</f>
        <v>24.8281621420552</v>
      </c>
      <c r="K81" s="82" t="n">
        <f aca="false">($B$9-EXP(52.57-6690.9/(273.15+G81)-4.681*LN(273.15+G81)))*I81/100*0.2095</f>
        <v>247.025236029028</v>
      </c>
      <c r="L81" s="82" t="n">
        <f aca="false">K81/1.33322</f>
        <v>185.28467621925</v>
      </c>
      <c r="M81" s="121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9.30386468446715</v>
      </c>
      <c r="N81" s="121" t="n">
        <f aca="false">M81*31.25</f>
        <v>290.745771389599</v>
      </c>
    </row>
    <row collapsed="false" customFormat="false" customHeight="false" hidden="false" ht="12.75" outlineLevel="0" r="82">
      <c r="A82" s="120" t="n">
        <v>40402</v>
      </c>
      <c r="B82" s="0" t="s">
        <v>157</v>
      </c>
      <c r="C82" s="0" t="n">
        <v>10.181</v>
      </c>
      <c r="D82" s="0" t="n">
        <v>353.193</v>
      </c>
      <c r="E82" s="0" t="n">
        <v>28.71</v>
      </c>
      <c r="F82" s="0" t="n">
        <v>5821</v>
      </c>
      <c r="G82" s="0" t="n">
        <v>17.8</v>
      </c>
      <c r="I82" s="121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119.006877988587</v>
      </c>
      <c r="J82" s="122" t="n">
        <f aca="false">I82*20.9/100</f>
        <v>24.8724374996147</v>
      </c>
      <c r="K82" s="82" t="n">
        <f aca="false">($B$9-EXP(52.57-6690.9/(273.15+G82)-4.681*LN(273.15+G82)))*I82/100*0.2095</f>
        <v>247.465749128178</v>
      </c>
      <c r="L82" s="82" t="n">
        <f aca="false">K82/1.33322</f>
        <v>185.615089128709</v>
      </c>
      <c r="M82" s="121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9.32045600255316</v>
      </c>
      <c r="N82" s="121" t="n">
        <f aca="false">M82*31.25</f>
        <v>291.264250079786</v>
      </c>
    </row>
    <row collapsed="false" customFormat="false" customHeight="false" hidden="false" ht="12.75" outlineLevel="0" r="83">
      <c r="A83" s="120" t="n">
        <v>40402</v>
      </c>
      <c r="B83" s="0" t="s">
        <v>158</v>
      </c>
      <c r="C83" s="0" t="n">
        <v>10.348</v>
      </c>
      <c r="D83" s="0" t="n">
        <v>353.193</v>
      </c>
      <c r="E83" s="0" t="n">
        <v>28.71</v>
      </c>
      <c r="F83" s="0" t="n">
        <v>5806</v>
      </c>
      <c r="G83" s="0" t="n">
        <v>17.8</v>
      </c>
      <c r="I83" s="121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119.006877988587</v>
      </c>
      <c r="J83" s="122" t="n">
        <f aca="false">I83*20.9/100</f>
        <v>24.8724374996147</v>
      </c>
      <c r="K83" s="82" t="n">
        <f aca="false">($B$9-EXP(52.57-6690.9/(273.15+G83)-4.681*LN(273.15+G83)))*I83/100*0.2095</f>
        <v>247.465749128178</v>
      </c>
      <c r="L83" s="82" t="n">
        <f aca="false">K83/1.33322</f>
        <v>185.615089128709</v>
      </c>
      <c r="M83" s="121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9.32045600255316</v>
      </c>
      <c r="N83" s="121" t="n">
        <f aca="false">M83*31.25</f>
        <v>291.264250079786</v>
      </c>
    </row>
  </sheetData>
  <mergeCells count="4">
    <mergeCell ref="A3:J3"/>
    <mergeCell ref="A4:J4"/>
    <mergeCell ref="P14:Q14"/>
    <mergeCell ref="P23:S23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2013-09-24T16:52:52.00Z</dcterms:modified>
  <cp:revision>0</cp:revision>
</cp:coreProperties>
</file>