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5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<sst xmlns="http://schemas.openxmlformats.org/spreadsheetml/2006/main" count="184" uniqueCount="157">
  <si>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</si>
  <si>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</si>
  <si>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</si>
  <si>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</si>
  <si>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</si>
  <si>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</si>
  <si>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</si>
  <si>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</si>
  <si>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</si>
  <si>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</si>
  <si>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</si>
  <si>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</si>
  <si>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</si>
  <si>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</si>
  <si>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</si>
  <si>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</si>
  <si>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</si>
  <si>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</si>
  <si>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</si>
  <si>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</si>
  <si>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</si>
  <si>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</si>
  <si>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</si>
  <si>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</si>
  <si>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</si>
  <si>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</si>
  <si>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</si>
  <si>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</si>
  <si>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</si>
  <si>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</si>
  <si>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</si>
  <si>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</si>
  <si>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</si>
  <si>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</si>
  <si>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</si>
  <si>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</si>
  <si>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</si>
  <si>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</si>
  <si>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</si>
  <si>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</si>
  <si>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</si>
  <si>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</si>
  <si>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</si>
  <si>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</si>
  <si>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</si>
  <si>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</si>
  <si>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</si>
  <si>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</si>
  <si>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</si>
  <si>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</si>
  <si>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</si>
  <si>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</si>
  <si>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</si>
  <si>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</si>
  <si>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</si>
  <si>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</si>
  <si>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</si>
  <si>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</si>
  <si>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</si>
  <si>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</si>
  <si>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</si>
  <si>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</si>
  <si>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</si>
  <si>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</si>
  <si>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</si>
  <si>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</si>
  <si>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</si>
  <si>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</si>
  <si>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</si>
  <si>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</si>
  <si>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</si>
  <si>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</si>
  <si>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</si>
  <si>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</si>
  <si>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</si>
  <si>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</si>
  <si>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</si>
  <si>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</si>
  <si>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</si>
  <si>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</si>
  <si>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</si>
  <si>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</si>
  <si>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</si>
  <si>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</si>
  <si>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</si>
  <si>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</si>
  <si>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16:47:24</t>
  </si>
  <si>
    <t>   16:47:36</t>
  </si>
  <si>
    <t>change data input according to column N</t>
  </si>
  <si>
    <t>   16:47:46</t>
  </si>
  <si>
    <t>   16:47:56</t>
  </si>
  <si>
    <t>   16:48:06</t>
  </si>
  <si>
    <t>   16:48:16</t>
  </si>
  <si>
    <t>   16:48:26</t>
  </si>
  <si>
    <t>   16:48:36</t>
  </si>
  <si>
    <t>   16:48:46</t>
  </si>
  <si>
    <t>   16:48:56</t>
  </si>
  <si>
    <t>   16:49:06</t>
  </si>
  <si>
    <t>   16:49:16</t>
  </si>
  <si>
    <t>   16:49:26</t>
  </si>
  <si>
    <t>   16:49:36</t>
  </si>
  <si>
    <t>   16:49:46</t>
  </si>
  <si>
    <t>   16:49:56</t>
  </si>
  <si>
    <t>   16:50:06</t>
  </si>
  <si>
    <t>   16:50:16</t>
  </si>
  <si>
    <t>   16:50:26</t>
  </si>
  <si>
    <t>   16:50:36</t>
  </si>
  <si>
    <t>   16:50:46</t>
  </si>
  <si>
    <t>   16:50:56</t>
  </si>
  <si>
    <t>regression formula</t>
  </si>
  <si>
    <t>time</t>
  </si>
  <si>
    <t>   16:51:06</t>
  </si>
  <si>
    <t>value for T=26 min.</t>
  </si>
  <si>
    <t>T11</t>
  </si>
  <si>
    <t>   16:51:16</t>
  </si>
  <si>
    <t>value for T=1 min.</t>
  </si>
  <si>
    <t>T1</t>
  </si>
  <si>
    <t>   16:51:26</t>
  </si>
  <si>
    <t>difference between T25 and T1</t>
  </si>
  <si>
    <t>10minutes</t>
  </si>
  <si>
    <t>   16:51:36</t>
  </si>
  <si>
    <t>calculate from regression curve values for 10 minutes of photosynthesis or respiration</t>
  </si>
  <si>
    <t>   16:51:46</t>
  </si>
  <si>
    <t>   16:51:56</t>
  </si>
  <si>
    <t>   16:52:06</t>
  </si>
  <si>
    <t>   16:52:16</t>
  </si>
  <si>
    <t>   16:52:26</t>
  </si>
  <si>
    <t>   16:52:36</t>
  </si>
  <si>
    <t>   16:52:46</t>
  </si>
  <si>
    <t>   16:52:56</t>
  </si>
  <si>
    <t>   16:53:06</t>
  </si>
  <si>
    <t>   16:53:16</t>
  </si>
  <si>
    <t>   16:53:26</t>
  </si>
  <si>
    <t>   16:53:36</t>
  </si>
  <si>
    <t>   16:53:46</t>
  </si>
  <si>
    <t>   16:53:55</t>
  </si>
  <si>
    <t>   16:54:05</t>
  </si>
  <si>
    <t>   16:54:15</t>
  </si>
  <si>
    <t>   16:54:25</t>
  </si>
  <si>
    <t>   16:54:35</t>
  </si>
  <si>
    <t>   16:54:45</t>
  </si>
  <si>
    <t>   16:54:55</t>
  </si>
  <si>
    <t>   16:55:05</t>
  </si>
  <si>
    <t>   16:55:15</t>
  </si>
  <si>
    <t>   16:55:25</t>
  </si>
  <si>
    <t>   16:55:35</t>
  </si>
  <si>
    <t>   16:55:45</t>
  </si>
  <si>
    <t>   16:55:55</t>
  </si>
  <si>
    <t>   16:56:05</t>
  </si>
  <si>
    <t>   16:56:16</t>
  </si>
  <si>
    <t>   16:56:26</t>
  </si>
  <si>
    <t>   16:56:36</t>
  </si>
  <si>
    <t>   16:56:46</t>
  </si>
  <si>
    <t>   16:56:56</t>
  </si>
  <si>
    <t>   16:57:06</t>
  </si>
  <si>
    <t>   16:57:16</t>
  </si>
  <si>
    <t>   16:57:26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</si>
</sst>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8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4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7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values'!$N$27:$N$81</c:f>
              <c:numCache>
                <c:formatCode>General</c:formatCode>
                <c:ptCount val="55"/>
                <c:pt idx="0">
                  <c:v>259.0513308269</c:v>
                </c:pt>
                <c:pt idx="1">
                  <c:v>261.170615044161</c:v>
                </c:pt>
                <c:pt idx="2">
                  <c:v>261.644345189931</c:v>
                </c:pt>
                <c:pt idx="3">
                  <c:v>260.461919260904</c:v>
                </c:pt>
                <c:pt idx="4">
                  <c:v>259.755494345288</c:v>
                </c:pt>
                <c:pt idx="5">
                  <c:v>263.788749046867</c:v>
                </c:pt>
                <c:pt idx="6">
                  <c:v>258.349419280153</c:v>
                </c:pt>
                <c:pt idx="7">
                  <c:v>263.549457545813</c:v>
                </c:pt>
                <c:pt idx="8">
                  <c:v>259.755494345288</c:v>
                </c:pt>
                <c:pt idx="9">
                  <c:v>262.833123226217</c:v>
                </c:pt>
                <c:pt idx="10">
                  <c:v>264.268104294997</c:v>
                </c:pt>
                <c:pt idx="11">
                  <c:v>261.170615044161</c:v>
                </c:pt>
                <c:pt idx="12">
                  <c:v>267.166010549355</c:v>
                </c:pt>
                <c:pt idx="13">
                  <c:v>264.268104294997</c:v>
                </c:pt>
                <c:pt idx="14">
                  <c:v>261.881591210519</c:v>
                </c:pt>
                <c:pt idx="15">
                  <c:v>262.833123226217</c:v>
                </c:pt>
                <c:pt idx="16">
                  <c:v>264.014659279284</c:v>
                </c:pt>
                <c:pt idx="17">
                  <c:v>264.734295903563</c:v>
                </c:pt>
                <c:pt idx="18">
                  <c:v>264.494159310661</c:v>
                </c:pt>
                <c:pt idx="19">
                  <c:v>265.456256317579</c:v>
                </c:pt>
                <c:pt idx="20">
                  <c:v>263.058741779058</c:v>
                </c:pt>
                <c:pt idx="21">
                  <c:v>266.180550282881</c:v>
                </c:pt>
                <c:pt idx="22">
                  <c:v>266.180550282881</c:v>
                </c:pt>
                <c:pt idx="23">
                  <c:v>264.014659279284</c:v>
                </c:pt>
                <c:pt idx="24">
                  <c:v>262.820402516319</c:v>
                </c:pt>
                <c:pt idx="25">
                  <c:v>265.443093892512</c:v>
                </c:pt>
                <c:pt idx="26">
                  <c:v>264.961898882322</c:v>
                </c:pt>
                <c:pt idx="27">
                  <c:v>267.135445887453</c:v>
                </c:pt>
                <c:pt idx="28">
                  <c:v>262.333698011911</c:v>
                </c:pt>
                <c:pt idx="29">
                  <c:v>263.763420460162</c:v>
                </c:pt>
                <c:pt idx="30">
                  <c:v>265.684079332919</c:v>
                </c:pt>
                <c:pt idx="31">
                  <c:v>263.047411018561</c:v>
                </c:pt>
                <c:pt idx="32">
                  <c:v>266.408591736452</c:v>
                </c:pt>
                <c:pt idx="33">
                  <c:v>263.763420460162</c:v>
                </c:pt>
                <c:pt idx="34">
                  <c:v>263.524494893629</c:v>
                </c:pt>
                <c:pt idx="35">
                  <c:v>263.763420460162</c:v>
                </c:pt>
                <c:pt idx="36">
                  <c:v>265.925323878825</c:v>
                </c:pt>
                <c:pt idx="37">
                  <c:v>264.24204063654</c:v>
                </c:pt>
                <c:pt idx="38">
                  <c:v>263.763420460162</c:v>
                </c:pt>
                <c:pt idx="39">
                  <c:v>264.24204063654</c:v>
                </c:pt>
                <c:pt idx="40">
                  <c:v>264.48173596221</c:v>
                </c:pt>
                <c:pt idx="41">
                  <c:v>262.809251997591</c:v>
                </c:pt>
                <c:pt idx="42">
                  <c:v>264.48173596221</c:v>
                </c:pt>
                <c:pt idx="43">
                  <c:v>266.650615774268</c:v>
                </c:pt>
                <c:pt idx="44">
                  <c:v>267.378252692374</c:v>
                </c:pt>
                <c:pt idx="45">
                  <c:v>264.961898882322</c:v>
                </c:pt>
                <c:pt idx="46">
                  <c:v>265.443093892512</c:v>
                </c:pt>
                <c:pt idx="47">
                  <c:v>266.408591736452</c:v>
                </c:pt>
                <c:pt idx="48">
                  <c:v>265.684079332919</c:v>
                </c:pt>
                <c:pt idx="49">
                  <c:v>270.066477494123</c:v>
                </c:pt>
                <c:pt idx="50">
                  <c:v>263.775295121729</c:v>
                </c:pt>
                <c:pt idx="51">
                  <c:v>265.938859073162</c:v>
                </c:pt>
                <c:pt idx="52">
                  <c:v>267.149922497525</c:v>
                </c:pt>
                <c:pt idx="53">
                  <c:v>263.775295121729</c:v>
                </c:pt>
                <c:pt idx="54">
                  <c:v>264.014659279284</c:v>
                </c:pt>
              </c:numCache>
            </c:numRef>
          </c:yVal>
        </c:ser>
        <c:axId val="71991246"/>
        <c:axId val="24953683"/>
      </c:scatterChart>
      <c:valAx>
        <c:axId val="7199124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24953683"/>
        <c:crossesAt val="0"/>
      </c:valAx>
      <c:valAx>
        <c:axId val="24953683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71991246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5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5" activeCellId="0" pane="topLeft" sqref="B15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415.508267183252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86.8412278412997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864.129502881981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648.152220100194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32.6036499039708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32.6036499039708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1018.86405949909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1.61233217673933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0.0377187033565615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1.03246647445189E-005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-0.00228325414209072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-0.833812661995616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2.04399607673186E-005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1.61283489099082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0.0376804033565615</v>
      </c>
      <c r="I14" s="93" t="s">
        <v>49</v>
      </c>
      <c r="J14" s="50" t="n">
        <f aca="false">$D$16/$D$14*$H$14+$D$16/$D$14*1/$B$16*$H$14-$B$13*1/$B$16*$H$14-$H$14+$B$13*$H$14</f>
        <v>0.00414830665730188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-0.670326184886271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0.531709431661479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0.0954</v>
      </c>
      <c r="R16" s="109" t="n">
        <v>0.0225425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  <c r="U18" s="114"/>
      <c r="V18" s="114"/>
    </row>
    <row collapsed="false" customFormat="false" customHeight="false" hidden="false" ht="13.5" outlineLevel="0" r="19">
      <c r="D19" s="59"/>
      <c r="I19" s="59"/>
      <c r="P19" s="58"/>
      <c r="Q19" s="115"/>
      <c r="R19" s="58"/>
      <c r="S19" s="114"/>
      <c r="T19" s="114"/>
      <c r="U19" s="114"/>
      <c r="V19" s="114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0" t="s">
        <v>80</v>
      </c>
      <c r="P20" s="117" t="s">
        <v>81</v>
      </c>
      <c r="Q20" s="118" t="s">
        <v>82</v>
      </c>
      <c r="R20" s="118" t="s">
        <v>83</v>
      </c>
      <c r="S20" s="119" t="s">
        <v>84</v>
      </c>
      <c r="T20" s="120" t="s">
        <v>85</v>
      </c>
      <c r="U20" s="95"/>
      <c r="V20" s="95"/>
    </row>
    <row collapsed="false" customFormat="false" customHeight="false" hidden="false" ht="13.5" outlineLevel="0" r="21">
      <c r="A21" s="121" t="n">
        <v>40402</v>
      </c>
      <c r="B21" s="0" t="s">
        <v>86</v>
      </c>
      <c r="C21" s="0" t="n">
        <v>0</v>
      </c>
      <c r="D21" s="0" t="n">
        <v>317.491</v>
      </c>
      <c r="E21" s="0" t="n">
        <v>28</v>
      </c>
      <c r="F21" s="0" t="n">
        <v>2825</v>
      </c>
      <c r="G21" s="0" t="n">
        <v>17.6</v>
      </c>
      <c r="I21" s="122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106.11106752136</v>
      </c>
      <c r="J21" s="123" t="n">
        <f aca="false">I21*20.9/100</f>
        <v>22.1772131119642</v>
      </c>
      <c r="K21" s="82" t="n">
        <f aca="false">($B$9-EXP(52.57-6690.9/(273.15+G21)-4.681*LN(273.15+G21)))*I21/100*0.2095</f>
        <v>220.706771916354</v>
      </c>
      <c r="L21" s="82" t="n">
        <f aca="false">K21/1.33322</f>
        <v>165.544150190032</v>
      </c>
      <c r="M21" s="122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8.34197748710095</v>
      </c>
      <c r="N21" s="122" t="n">
        <f aca="false">M21*31.25</f>
        <v>260.686796471905</v>
      </c>
      <c r="O21" s="94"/>
      <c r="P21" s="124" t="n">
        <f aca="false">Q45</f>
        <v>5.06400000000002</v>
      </c>
      <c r="Q21" s="125" t="n">
        <f aca="false">P21*(6)</f>
        <v>30.3840000000001</v>
      </c>
      <c r="R21" s="126" t="n">
        <f aca="false">((Q21/1000)*(P16*1000))</f>
        <v>0.789984000000003</v>
      </c>
      <c r="S21" s="127" t="n">
        <f aca="false">R21/Q16</f>
        <v>8.28075471698117</v>
      </c>
      <c r="T21" s="128" t="n">
        <f aca="false">R21/R16</f>
        <v>35.0442053898194</v>
      </c>
      <c r="U21" s="129"/>
      <c r="V21" s="129"/>
    </row>
    <row collapsed="false" customFormat="false" customHeight="true" hidden="false" ht="12.75" outlineLevel="0" r="22">
      <c r="A22" s="121" t="n">
        <v>40402</v>
      </c>
      <c r="B22" s="0" t="s">
        <v>87</v>
      </c>
      <c r="C22" s="0" t="n">
        <v>0.201</v>
      </c>
      <c r="D22" s="0" t="n">
        <v>317.204</v>
      </c>
      <c r="E22" s="0" t="n">
        <v>28.01</v>
      </c>
      <c r="F22" s="0" t="n">
        <v>2815</v>
      </c>
      <c r="G22" s="0" t="n">
        <v>17.6</v>
      </c>
      <c r="I22" s="122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106.015085709739</v>
      </c>
      <c r="J22" s="123" t="n">
        <f aca="false">I22*20.9/100</f>
        <v>22.1571529133355</v>
      </c>
      <c r="K22" s="82" t="n">
        <f aca="false">($B$9-EXP(52.57-6690.9/(273.15+G22)-4.681*LN(273.15+G22)))*I22/100*0.2095</f>
        <v>220.507133591151</v>
      </c>
      <c r="L22" s="82" t="n">
        <f aca="false">K22/1.33322</f>
        <v>165.394408718104</v>
      </c>
      <c r="M22" s="122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8.33443182640397</v>
      </c>
      <c r="N22" s="122" t="n">
        <f aca="false">M22*31.25</f>
        <v>260.450994575124</v>
      </c>
      <c r="P22" s="130" t="s">
        <v>88</v>
      </c>
      <c r="Q22" s="130"/>
      <c r="R22" s="130"/>
      <c r="S22" s="130"/>
      <c r="U22" s="114"/>
      <c r="V22" s="114"/>
    </row>
    <row collapsed="false" customFormat="false" customHeight="false" hidden="false" ht="12.75" outlineLevel="0" r="23">
      <c r="A23" s="121" t="n">
        <v>40402</v>
      </c>
      <c r="B23" s="0" t="s">
        <v>89</v>
      </c>
      <c r="C23" s="0" t="n">
        <v>0.368</v>
      </c>
      <c r="D23" s="0" t="n">
        <v>315.773</v>
      </c>
      <c r="E23" s="0" t="n">
        <v>28.06</v>
      </c>
      <c r="F23" s="0" t="n">
        <v>2818</v>
      </c>
      <c r="G23" s="0" t="n">
        <v>17.6</v>
      </c>
      <c r="I23" s="122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105.536711196489</v>
      </c>
      <c r="J23" s="123" t="n">
        <f aca="false">I23*20.9/100</f>
        <v>22.0571726400661</v>
      </c>
      <c r="K23" s="82" t="n">
        <f aca="false">($B$9-EXP(52.57-6690.9/(273.15+G23)-4.681*LN(273.15+G23)))*I23/100*0.2095</f>
        <v>219.512133756988</v>
      </c>
      <c r="L23" s="82" t="n">
        <f aca="false">K23/1.33322</f>
        <v>164.648095405851</v>
      </c>
      <c r="M23" s="122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8.29682416197127</v>
      </c>
      <c r="N23" s="122" t="n">
        <f aca="false">M23*31.25</f>
        <v>259.275755061602</v>
      </c>
      <c r="P23" s="58"/>
      <c r="Q23" s="58"/>
      <c r="R23" s="58"/>
    </row>
    <row collapsed="false" customFormat="false" customHeight="false" hidden="false" ht="12.75" outlineLevel="0" r="24">
      <c r="A24" s="121" t="n">
        <v>40402</v>
      </c>
      <c r="B24" s="0" t="s">
        <v>90</v>
      </c>
      <c r="C24" s="0" t="n">
        <v>0.535</v>
      </c>
      <c r="D24" s="0" t="n">
        <v>316.591</v>
      </c>
      <c r="E24" s="0" t="n">
        <v>27.99</v>
      </c>
      <c r="F24" s="0" t="n">
        <v>2810</v>
      </c>
      <c r="G24" s="0" t="n">
        <v>17.7</v>
      </c>
      <c r="I24" s="122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106.028240106367</v>
      </c>
      <c r="J24" s="123" t="n">
        <f aca="false">I24*20.9/100</f>
        <v>22.1599021822308</v>
      </c>
      <c r="K24" s="82" t="n">
        <f aca="false">($B$9-EXP(52.57-6690.9/(273.15+G24)-4.681*LN(273.15+G24)))*I24/100*0.2095</f>
        <v>220.506155113776</v>
      </c>
      <c r="L24" s="82" t="n">
        <f aca="false">K24/1.33322</f>
        <v>165.39367479769</v>
      </c>
      <c r="M24" s="122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8.31970296268965</v>
      </c>
      <c r="N24" s="122" t="n">
        <f aca="false">M24*31.25</f>
        <v>259.990717584051</v>
      </c>
      <c r="P24" s="58"/>
      <c r="Q24" s="58"/>
      <c r="R24" s="58"/>
    </row>
    <row collapsed="false" customFormat="false" customHeight="false" hidden="false" ht="12.75" outlineLevel="0" r="25">
      <c r="A25" s="121" t="n">
        <v>40402</v>
      </c>
      <c r="B25" s="0" t="s">
        <v>91</v>
      </c>
      <c r="C25" s="0" t="n">
        <v>0.702</v>
      </c>
      <c r="D25" s="0" t="n">
        <v>316.591</v>
      </c>
      <c r="E25" s="0" t="n">
        <v>27.99</v>
      </c>
      <c r="F25" s="0" t="n">
        <v>2810</v>
      </c>
      <c r="G25" s="0" t="n">
        <v>17.7</v>
      </c>
      <c r="I25" s="122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106.028240106367</v>
      </c>
      <c r="J25" s="123" t="n">
        <f aca="false">I25*20.9/100</f>
        <v>22.1599021822308</v>
      </c>
      <c r="K25" s="82" t="n">
        <f aca="false">($B$9-EXP(52.57-6690.9/(273.15+G25)-4.681*LN(273.15+G25)))*I25/100*0.2095</f>
        <v>220.506155113776</v>
      </c>
      <c r="L25" s="82" t="n">
        <f aca="false">K25/1.33322</f>
        <v>165.39367479769</v>
      </c>
      <c r="M25" s="122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8.31970296268965</v>
      </c>
      <c r="N25" s="122" t="n">
        <f aca="false">M25*31.25</f>
        <v>259.990717584051</v>
      </c>
      <c r="P25" s="58"/>
      <c r="Q25" s="58"/>
      <c r="R25" s="58"/>
    </row>
    <row collapsed="false" customFormat="false" customHeight="false" hidden="false" ht="12.75" outlineLevel="0" r="26">
      <c r="A26" s="121" t="n">
        <v>40402</v>
      </c>
      <c r="B26" s="0" t="s">
        <v>92</v>
      </c>
      <c r="C26" s="0" t="n">
        <v>0.869</v>
      </c>
      <c r="D26" s="0" t="n">
        <v>315.162</v>
      </c>
      <c r="E26" s="0" t="n">
        <v>28.04</v>
      </c>
      <c r="F26" s="0" t="n">
        <v>2805</v>
      </c>
      <c r="G26" s="0" t="n">
        <v>17.7</v>
      </c>
      <c r="I26" s="122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105.549624989364</v>
      </c>
      <c r="J26" s="123" t="n">
        <f aca="false">I26*20.9/100</f>
        <v>22.0598716227772</v>
      </c>
      <c r="K26" s="82" t="n">
        <f aca="false">($B$9-EXP(52.57-6690.9/(273.15+G26)-4.681*LN(273.15+G26)))*I26/100*0.2095</f>
        <v>219.510782757093</v>
      </c>
      <c r="L26" s="82" t="n">
        <f aca="false">K26/1.33322</f>
        <v>164.647082069796</v>
      </c>
      <c r="M26" s="122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8.28214753780547</v>
      </c>
      <c r="N26" s="122" t="n">
        <f aca="false">M26*31.25</f>
        <v>258.817110556421</v>
      </c>
      <c r="P26" s="58"/>
      <c r="Q26" s="58"/>
      <c r="R26" s="58"/>
    </row>
    <row collapsed="false" customFormat="false" customHeight="false" hidden="false" ht="12.75" outlineLevel="0" r="27">
      <c r="A27" s="121" t="n">
        <v>40402</v>
      </c>
      <c r="B27" s="0" t="s">
        <v>93</v>
      </c>
      <c r="C27" s="0" t="n">
        <v>1.036</v>
      </c>
      <c r="D27" s="0" t="n">
        <v>315.447</v>
      </c>
      <c r="E27" s="0" t="n">
        <v>28.03</v>
      </c>
      <c r="F27" s="0" t="n">
        <v>2808</v>
      </c>
      <c r="G27" s="0" t="n">
        <v>17.7</v>
      </c>
      <c r="I27" s="122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105.645143642134</v>
      </c>
      <c r="J27" s="123" t="n">
        <f aca="false">I27*20.9/100</f>
        <v>22.0798350212059</v>
      </c>
      <c r="K27" s="82" t="n">
        <f aca="false">($B$9-EXP(52.57-6690.9/(273.15+G27)-4.681*LN(273.15+G27)))*I27/100*0.2095</f>
        <v>219.709432200323</v>
      </c>
      <c r="L27" s="82" t="n">
        <f aca="false">K27/1.33322</f>
        <v>164.796081817197</v>
      </c>
      <c r="M27" s="122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8.2896425864608</v>
      </c>
      <c r="N27" s="122" t="n">
        <f aca="false">M27*31.25</f>
        <v>259.0513308269</v>
      </c>
      <c r="P27" s="58"/>
      <c r="Q27" s="58"/>
      <c r="R27" s="58"/>
    </row>
    <row collapsed="false" customFormat="false" customHeight="false" hidden="false" ht="12.75" outlineLevel="0" r="28">
      <c r="A28" s="121" t="n">
        <v>40402</v>
      </c>
      <c r="B28" s="0" t="s">
        <v>94</v>
      </c>
      <c r="C28" s="0" t="n">
        <v>1.203</v>
      </c>
      <c r="D28" s="0" t="n">
        <v>318.028</v>
      </c>
      <c r="E28" s="0" t="n">
        <v>27.94</v>
      </c>
      <c r="F28" s="0" t="n">
        <v>2804</v>
      </c>
      <c r="G28" s="0" t="n">
        <v>17.7</v>
      </c>
      <c r="I28" s="122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106.509420559131</v>
      </c>
      <c r="J28" s="123" t="n">
        <f aca="false">I28*20.9/100</f>
        <v>22.2604688968583</v>
      </c>
      <c r="K28" s="82" t="n">
        <f aca="false">($B$9-EXP(52.57-6690.9/(273.15+G28)-4.681*LN(273.15+G28)))*I28/100*0.2095</f>
        <v>221.506862580469</v>
      </c>
      <c r="L28" s="82" t="n">
        <f aca="false">K28/1.33322</f>
        <v>166.144269198233</v>
      </c>
      <c r="M28" s="122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8.35745968141314</v>
      </c>
      <c r="N28" s="122" t="n">
        <f aca="false">M28*31.25</f>
        <v>261.170615044161</v>
      </c>
      <c r="P28" s="58"/>
      <c r="Q28" s="58"/>
      <c r="R28" s="58"/>
    </row>
    <row collapsed="false" customFormat="false" customHeight="false" hidden="false" ht="12.75" outlineLevel="0" r="29">
      <c r="A29" s="121" t="n">
        <v>40402</v>
      </c>
      <c r="B29" s="0" t="s">
        <v>95</v>
      </c>
      <c r="C29" s="0" t="n">
        <v>1.37</v>
      </c>
      <c r="D29" s="0" t="n">
        <v>318.605</v>
      </c>
      <c r="E29" s="0" t="n">
        <v>27.92</v>
      </c>
      <c r="F29" s="0" t="n">
        <v>2805</v>
      </c>
      <c r="G29" s="0" t="n">
        <v>17.7</v>
      </c>
      <c r="I29" s="122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106.702615047411</v>
      </c>
      <c r="J29" s="123" t="n">
        <f aca="false">I29*20.9/100</f>
        <v>22.3008465449089</v>
      </c>
      <c r="K29" s="82" t="n">
        <f aca="false">($B$9-EXP(52.57-6690.9/(273.15+G29)-4.681*LN(273.15+G29)))*I29/100*0.2095</f>
        <v>221.908647744093</v>
      </c>
      <c r="L29" s="82" t="n">
        <f aca="false">K29/1.33322</f>
        <v>166.445633686933</v>
      </c>
      <c r="M29" s="122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8.37261904607779</v>
      </c>
      <c r="N29" s="122" t="n">
        <f aca="false">M29*31.25</f>
        <v>261.644345189931</v>
      </c>
      <c r="P29" s="58"/>
      <c r="Q29" s="58"/>
      <c r="R29" s="58"/>
    </row>
    <row collapsed="false" customFormat="false" customHeight="false" hidden="false" ht="12.75" outlineLevel="0" r="30">
      <c r="A30" s="121" t="n">
        <v>40402</v>
      </c>
      <c r="B30" s="0" t="s">
        <v>96</v>
      </c>
      <c r="C30" s="0" t="n">
        <v>1.537</v>
      </c>
      <c r="D30" s="0" t="n">
        <v>317.165</v>
      </c>
      <c r="E30" s="0" t="n">
        <v>27.97</v>
      </c>
      <c r="F30" s="0" t="n">
        <v>2800</v>
      </c>
      <c r="G30" s="0" t="n">
        <v>17.7</v>
      </c>
      <c r="I30" s="122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106.220403445875</v>
      </c>
      <c r="J30" s="123" t="n">
        <f aca="false">I30*20.9/100</f>
        <v>22.2000643201878</v>
      </c>
      <c r="K30" s="82" t="n">
        <f aca="false">($B$9-EXP(52.57-6690.9/(273.15+G30)-4.681*LN(273.15+G30)))*I30/100*0.2095</f>
        <v>220.905795804842</v>
      </c>
      <c r="L30" s="82" t="n">
        <f aca="false">K30/1.33322</f>
        <v>165.693430795249</v>
      </c>
      <c r="M30" s="122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8.33478141634894</v>
      </c>
      <c r="N30" s="122" t="n">
        <f aca="false">M30*31.25</f>
        <v>260.461919260904</v>
      </c>
      <c r="P30" s="58"/>
      <c r="Q30" s="58"/>
      <c r="R30" s="58"/>
    </row>
    <row collapsed="false" customFormat="false" customHeight="false" hidden="false" ht="12.75" outlineLevel="0" r="31">
      <c r="A31" s="121" t="n">
        <v>40402</v>
      </c>
      <c r="B31" s="0" t="s">
        <v>97</v>
      </c>
      <c r="C31" s="0" t="n">
        <v>1.703</v>
      </c>
      <c r="D31" s="0" t="n">
        <v>316.305</v>
      </c>
      <c r="E31" s="0" t="n">
        <v>28</v>
      </c>
      <c r="F31" s="0" t="n">
        <v>2800</v>
      </c>
      <c r="G31" s="0" t="n">
        <v>17.7</v>
      </c>
      <c r="I31" s="122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105.932312427603</v>
      </c>
      <c r="J31" s="123" t="n">
        <f aca="false">I31*20.9/100</f>
        <v>22.1398532973689</v>
      </c>
      <c r="K31" s="82" t="n">
        <f aca="false">($B$9-EXP(52.57-6690.9/(273.15+G31)-4.681*LN(273.15+G31)))*I31/100*0.2095</f>
        <v>220.306655022176</v>
      </c>
      <c r="L31" s="82" t="n">
        <f aca="false">K31/1.33322</f>
        <v>165.244037009778</v>
      </c>
      <c r="M31" s="122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8.31217581904922</v>
      </c>
      <c r="N31" s="122" t="n">
        <f aca="false">M31*31.25</f>
        <v>259.755494345288</v>
      </c>
      <c r="P31" s="58"/>
      <c r="Q31" s="58"/>
      <c r="R31" s="58"/>
    </row>
    <row collapsed="false" customFormat="false" customHeight="false" hidden="false" ht="12.75" outlineLevel="0" r="32">
      <c r="A32" s="121" t="n">
        <v>40402</v>
      </c>
      <c r="B32" s="0" t="s">
        <v>98</v>
      </c>
      <c r="C32" s="0" t="n">
        <v>1.87</v>
      </c>
      <c r="D32" s="0" t="n">
        <v>321.216</v>
      </c>
      <c r="E32" s="0" t="n">
        <v>27.83</v>
      </c>
      <c r="F32" s="0" t="n">
        <v>2798</v>
      </c>
      <c r="G32" s="0" t="n">
        <v>17.7</v>
      </c>
      <c r="I32" s="122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107.577136142399</v>
      </c>
      <c r="J32" s="123" t="n">
        <f aca="false">I32*20.9/100</f>
        <v>22.4836214537613</v>
      </c>
      <c r="K32" s="82" t="n">
        <f aca="false">($B$9-EXP(52.57-6690.9/(273.15+G32)-4.681*LN(273.15+G32)))*I32/100*0.2095</f>
        <v>223.727382866247</v>
      </c>
      <c r="L32" s="82" t="n">
        <f aca="false">K32/1.33322</f>
        <v>167.809800982768</v>
      </c>
      <c r="M32" s="122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8.44123996949973</v>
      </c>
      <c r="N32" s="122" t="n">
        <f aca="false">M32*31.25</f>
        <v>263.788749046867</v>
      </c>
      <c r="P32" s="58"/>
      <c r="Q32" s="58"/>
      <c r="R32" s="58"/>
    </row>
    <row collapsed="false" customFormat="false" customHeight="false" hidden="false" ht="12.75" outlineLevel="0" r="33">
      <c r="A33" s="121" t="n">
        <v>40402</v>
      </c>
      <c r="B33" s="0" t="s">
        <v>99</v>
      </c>
      <c r="C33" s="0" t="n">
        <v>2.037</v>
      </c>
      <c r="D33" s="0" t="n">
        <v>314.592</v>
      </c>
      <c r="E33" s="0" t="n">
        <v>28.06</v>
      </c>
      <c r="F33" s="0" t="n">
        <v>2804</v>
      </c>
      <c r="G33" s="0" t="n">
        <v>17.7</v>
      </c>
      <c r="I33" s="122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105.358893245568</v>
      </c>
      <c r="J33" s="123" t="n">
        <f aca="false">I33*20.9/100</f>
        <v>22.0200086883236</v>
      </c>
      <c r="K33" s="82" t="n">
        <f aca="false">($B$9-EXP(52.57-6690.9/(273.15+G33)-4.681*LN(273.15+G33)))*I33/100*0.2095</f>
        <v>219.114119345151</v>
      </c>
      <c r="L33" s="82" t="n">
        <f aca="false">K33/1.33322</f>
        <v>164.349559221397</v>
      </c>
      <c r="M33" s="122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8.26718141696489</v>
      </c>
      <c r="N33" s="122" t="n">
        <f aca="false">M33*31.25</f>
        <v>258.349419280153</v>
      </c>
      <c r="P33" s="58"/>
      <c r="Q33" s="58"/>
      <c r="R33" s="58"/>
    </row>
    <row collapsed="false" customFormat="false" customHeight="false" hidden="false" ht="12.75" outlineLevel="0" r="34">
      <c r="A34" s="121" t="n">
        <v>40402</v>
      </c>
      <c r="B34" s="0" t="s">
        <v>100</v>
      </c>
      <c r="C34" s="0" t="n">
        <v>2.204</v>
      </c>
      <c r="D34" s="0" t="n">
        <v>320.925</v>
      </c>
      <c r="E34" s="0" t="n">
        <v>27.84</v>
      </c>
      <c r="F34" s="0" t="n">
        <v>2805</v>
      </c>
      <c r="G34" s="0" t="n">
        <v>17.7</v>
      </c>
      <c r="I34" s="122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107.479549363282</v>
      </c>
      <c r="J34" s="123" t="n">
        <f aca="false">I34*20.9/100</f>
        <v>22.463225816926</v>
      </c>
      <c r="K34" s="82" t="n">
        <f aca="false">($B$9-EXP(52.57-6690.9/(273.15+G34)-4.681*LN(273.15+G34)))*I34/100*0.2095</f>
        <v>223.524432355786</v>
      </c>
      <c r="L34" s="82" t="n">
        <f aca="false">K34/1.33322</f>
        <v>167.657575160728</v>
      </c>
      <c r="M34" s="122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8.43358264146601</v>
      </c>
      <c r="N34" s="122" t="n">
        <f aca="false">M34*31.25</f>
        <v>263.549457545813</v>
      </c>
      <c r="P34" s="58"/>
      <c r="Q34" s="58"/>
      <c r="R34" s="58"/>
    </row>
    <row collapsed="false" customFormat="false" customHeight="false" hidden="false" ht="12.75" outlineLevel="0" r="35">
      <c r="A35" s="121" t="n">
        <v>40402</v>
      </c>
      <c r="B35" s="0" t="s">
        <v>101</v>
      </c>
      <c r="C35" s="0" t="n">
        <v>2.371</v>
      </c>
      <c r="D35" s="0" t="n">
        <v>316.305</v>
      </c>
      <c r="E35" s="0" t="n">
        <v>28</v>
      </c>
      <c r="F35" s="0" t="n">
        <v>2799</v>
      </c>
      <c r="G35" s="0" t="n">
        <v>17.7</v>
      </c>
      <c r="I35" s="122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105.932312427603</v>
      </c>
      <c r="J35" s="123" t="n">
        <f aca="false">I35*20.9/100</f>
        <v>22.1398532973689</v>
      </c>
      <c r="K35" s="82" t="n">
        <f aca="false">($B$9-EXP(52.57-6690.9/(273.15+G35)-4.681*LN(273.15+G35)))*I35/100*0.2095</f>
        <v>220.306655022176</v>
      </c>
      <c r="L35" s="82" t="n">
        <f aca="false">K35/1.33322</f>
        <v>165.244037009778</v>
      </c>
      <c r="M35" s="122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8.31217581904922</v>
      </c>
      <c r="N35" s="122" t="n">
        <f aca="false">M35*31.25</f>
        <v>259.755494345288</v>
      </c>
      <c r="P35" s="58"/>
      <c r="Q35" s="58"/>
      <c r="R35" s="58"/>
    </row>
    <row collapsed="false" customFormat="false" customHeight="false" hidden="false" ht="12.75" outlineLevel="0" r="36">
      <c r="A36" s="121" t="n">
        <v>40402</v>
      </c>
      <c r="B36" s="0" t="s">
        <v>102</v>
      </c>
      <c r="C36" s="0" t="n">
        <v>2.538</v>
      </c>
      <c r="D36" s="0" t="n">
        <v>320.052</v>
      </c>
      <c r="E36" s="0" t="n">
        <v>27.87</v>
      </c>
      <c r="F36" s="0" t="n">
        <v>2795</v>
      </c>
      <c r="G36" s="0" t="n">
        <v>17.7</v>
      </c>
      <c r="I36" s="122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107.187417136639</v>
      </c>
      <c r="J36" s="123" t="n">
        <f aca="false">I36*20.9/100</f>
        <v>22.4021701815575</v>
      </c>
      <c r="K36" s="82" t="n">
        <f aca="false">($B$9-EXP(52.57-6690.9/(273.15+G36)-4.681*LN(273.15+G36)))*I36/100*0.2095</f>
        <v>222.91688710164</v>
      </c>
      <c r="L36" s="82" t="n">
        <f aca="false">K36/1.33322</f>
        <v>167.201877485816</v>
      </c>
      <c r="M36" s="122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8.41065994323894</v>
      </c>
      <c r="N36" s="122" t="n">
        <f aca="false">M36*31.25</f>
        <v>262.833123226217</v>
      </c>
      <c r="P36" s="58"/>
      <c r="Q36" s="58"/>
      <c r="R36" s="58"/>
    </row>
    <row collapsed="false" customFormat="false" customHeight="false" hidden="false" ht="12.75" outlineLevel="0" r="37">
      <c r="A37" s="121" t="n">
        <v>40402</v>
      </c>
      <c r="B37" s="0" t="s">
        <v>103</v>
      </c>
      <c r="C37" s="0" t="n">
        <v>2.705</v>
      </c>
      <c r="D37" s="0" t="n">
        <v>321.8</v>
      </c>
      <c r="E37" s="0" t="n">
        <v>27.81</v>
      </c>
      <c r="F37" s="0" t="n">
        <v>2797</v>
      </c>
      <c r="G37" s="0" t="n">
        <v>17.7</v>
      </c>
      <c r="I37" s="122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107.772624634516</v>
      </c>
      <c r="J37" s="123" t="n">
        <f aca="false">I37*20.9/100</f>
        <v>22.5244785486139</v>
      </c>
      <c r="K37" s="82" t="n">
        <f aca="false">($B$9-EXP(52.57-6690.9/(273.15+G37)-4.681*LN(273.15+G37)))*I37/100*0.2095</f>
        <v>224.133938852865</v>
      </c>
      <c r="L37" s="82" t="n">
        <f aca="false">K37/1.33322</f>
        <v>168.114743892879</v>
      </c>
      <c r="M37" s="122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8.45657933743991</v>
      </c>
      <c r="N37" s="122" t="n">
        <f aca="false">M37*31.25</f>
        <v>264.268104294997</v>
      </c>
      <c r="P37" s="58"/>
      <c r="Q37" s="58"/>
      <c r="R37" s="58"/>
    </row>
    <row collapsed="false" customFormat="false" customHeight="false" hidden="false" ht="12.75" outlineLevel="0" r="38">
      <c r="A38" s="121" t="n">
        <v>40402</v>
      </c>
      <c r="B38" s="0" t="s">
        <v>104</v>
      </c>
      <c r="C38" s="0" t="n">
        <v>2.872</v>
      </c>
      <c r="D38" s="0" t="n">
        <v>318.028</v>
      </c>
      <c r="E38" s="0" t="n">
        <v>27.94</v>
      </c>
      <c r="F38" s="0" t="n">
        <v>2794</v>
      </c>
      <c r="G38" s="0" t="n">
        <v>17.7</v>
      </c>
      <c r="I38" s="122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106.509420559131</v>
      </c>
      <c r="J38" s="123" t="n">
        <f aca="false">I38*20.9/100</f>
        <v>22.2604688968583</v>
      </c>
      <c r="K38" s="82" t="n">
        <f aca="false">($B$9-EXP(52.57-6690.9/(273.15+G38)-4.681*LN(273.15+G38)))*I38/100*0.2095</f>
        <v>221.506862580469</v>
      </c>
      <c r="L38" s="82" t="n">
        <f aca="false">K38/1.33322</f>
        <v>166.144269198233</v>
      </c>
      <c r="M38" s="122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8.35745968141314</v>
      </c>
      <c r="N38" s="122" t="n">
        <f aca="false">M38*31.25</f>
        <v>261.170615044161</v>
      </c>
      <c r="P38" s="58"/>
      <c r="Q38" s="58"/>
      <c r="R38" s="58"/>
    </row>
    <row collapsed="false" customFormat="false" customHeight="false" hidden="false" ht="12.75" outlineLevel="0" r="39">
      <c r="A39" s="121" t="n">
        <v>40402</v>
      </c>
      <c r="B39" s="0" t="s">
        <v>105</v>
      </c>
      <c r="C39" s="0" t="n">
        <v>3.039</v>
      </c>
      <c r="D39" s="0" t="n">
        <v>325.328</v>
      </c>
      <c r="E39" s="0" t="n">
        <v>27.69</v>
      </c>
      <c r="F39" s="0" t="n">
        <v>2794</v>
      </c>
      <c r="G39" s="0" t="n">
        <v>17.7</v>
      </c>
      <c r="I39" s="122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108.954435673764</v>
      </c>
      <c r="J39" s="123" t="n">
        <f aca="false">I39*20.9/100</f>
        <v>22.7714770558166</v>
      </c>
      <c r="K39" s="82" t="n">
        <f aca="false">($B$9-EXP(52.57-6690.9/(273.15+G39)-4.681*LN(273.15+G39)))*I39/100*0.2095</f>
        <v>226.591742623578</v>
      </c>
      <c r="L39" s="82" t="n">
        <f aca="false">K39/1.33322</f>
        <v>169.958253419224</v>
      </c>
      <c r="M39" s="122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8.54931233757935</v>
      </c>
      <c r="N39" s="122" t="n">
        <f aca="false">M39*31.25</f>
        <v>267.166010549355</v>
      </c>
      <c r="P39" s="58"/>
      <c r="Q39" s="58"/>
      <c r="R39" s="58"/>
    </row>
    <row collapsed="false" customFormat="false" customHeight="false" hidden="false" ht="12.75" outlineLevel="0" r="40">
      <c r="A40" s="121" t="n">
        <v>40402</v>
      </c>
      <c r="B40" s="0" t="s">
        <v>106</v>
      </c>
      <c r="C40" s="0" t="n">
        <v>3.206</v>
      </c>
      <c r="D40" s="0" t="n">
        <v>321.8</v>
      </c>
      <c r="E40" s="0" t="n">
        <v>27.81</v>
      </c>
      <c r="F40" s="0" t="n">
        <v>2789</v>
      </c>
      <c r="G40" s="0" t="n">
        <v>17.7</v>
      </c>
      <c r="I40" s="122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107.772624634516</v>
      </c>
      <c r="J40" s="123" t="n">
        <f aca="false">I40*20.9/100</f>
        <v>22.5244785486139</v>
      </c>
      <c r="K40" s="82" t="n">
        <f aca="false">($B$9-EXP(52.57-6690.9/(273.15+G40)-4.681*LN(273.15+G40)))*I40/100*0.2095</f>
        <v>224.133938852865</v>
      </c>
      <c r="L40" s="82" t="n">
        <f aca="false">K40/1.33322</f>
        <v>168.114743892879</v>
      </c>
      <c r="M40" s="122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8.45657933743991</v>
      </c>
      <c r="N40" s="122" t="n">
        <f aca="false">M40*31.25</f>
        <v>264.268104294997</v>
      </c>
      <c r="P40" s="58"/>
      <c r="Q40" s="58"/>
      <c r="R40" s="58"/>
    </row>
    <row collapsed="false" customFormat="false" customHeight="false" hidden="false" ht="12.75" outlineLevel="0" r="41">
      <c r="A41" s="121" t="n">
        <v>40402</v>
      </c>
      <c r="B41" s="0" t="s">
        <v>107</v>
      </c>
      <c r="C41" s="0" t="n">
        <v>3.373</v>
      </c>
      <c r="D41" s="0" t="n">
        <v>318.894</v>
      </c>
      <c r="E41" s="0" t="n">
        <v>27.91</v>
      </c>
      <c r="F41" s="0" t="n">
        <v>2794</v>
      </c>
      <c r="G41" s="0" t="n">
        <v>17.7</v>
      </c>
      <c r="I41" s="122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106.799367647923</v>
      </c>
      <c r="J41" s="123" t="n">
        <f aca="false">I41*20.9/100</f>
        <v>22.3210678384159</v>
      </c>
      <c r="K41" s="82" t="n">
        <f aca="false">($B$9-EXP(52.57-6690.9/(273.15+G41)-4.681*LN(273.15+G41)))*I41/100*0.2095</f>
        <v>222.109863419414</v>
      </c>
      <c r="L41" s="82" t="n">
        <f aca="false">K41/1.33322</f>
        <v>166.596558272014</v>
      </c>
      <c r="M41" s="122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8.38021091873661</v>
      </c>
      <c r="N41" s="122" t="n">
        <f aca="false">M41*31.25</f>
        <v>261.881591210519</v>
      </c>
      <c r="P41" s="58"/>
      <c r="Q41" s="58"/>
      <c r="R41" s="58"/>
    </row>
    <row collapsed="false" customFormat="false" customHeight="false" hidden="false" ht="25.5" outlineLevel="0" r="42">
      <c r="A42" s="121" t="n">
        <v>40402</v>
      </c>
      <c r="B42" s="0" t="s">
        <v>108</v>
      </c>
      <c r="C42" s="0" t="n">
        <v>3.539</v>
      </c>
      <c r="D42" s="0" t="n">
        <v>320.052</v>
      </c>
      <c r="E42" s="0" t="n">
        <v>27.87</v>
      </c>
      <c r="F42" s="0" t="n">
        <v>2796</v>
      </c>
      <c r="G42" s="0" t="n">
        <v>17.7</v>
      </c>
      <c r="I42" s="122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107.187417136639</v>
      </c>
      <c r="J42" s="123" t="n">
        <f aca="false">I42*20.9/100</f>
        <v>22.4021701815575</v>
      </c>
      <c r="K42" s="82" t="n">
        <f aca="false">($B$9-EXP(52.57-6690.9/(273.15+G42)-4.681*LN(273.15+G42)))*I42/100*0.2095</f>
        <v>222.91688710164</v>
      </c>
      <c r="L42" s="82" t="n">
        <f aca="false">K42/1.33322</f>
        <v>167.201877485816</v>
      </c>
      <c r="M42" s="122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8.41065994323894</v>
      </c>
      <c r="N42" s="122" t="n">
        <f aca="false">M42*31.25</f>
        <v>262.833123226217</v>
      </c>
      <c r="P42" s="58"/>
      <c r="Q42" s="115" t="s">
        <v>109</v>
      </c>
      <c r="R42" s="115" t="s">
        <v>110</v>
      </c>
    </row>
    <row collapsed="false" customFormat="false" customHeight="false" hidden="false" ht="25.5" outlineLevel="0" r="43">
      <c r="A43" s="121" t="n">
        <v>40402</v>
      </c>
      <c r="B43" s="0" t="s">
        <v>111</v>
      </c>
      <c r="C43" s="0" t="n">
        <v>3.706</v>
      </c>
      <c r="D43" s="0" t="n">
        <v>321.544</v>
      </c>
      <c r="E43" s="0" t="n">
        <v>27.86</v>
      </c>
      <c r="F43" s="0" t="n">
        <v>2789</v>
      </c>
      <c r="G43" s="0" t="n">
        <v>17.6</v>
      </c>
      <c r="I43" s="122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107.46565501806</v>
      </c>
      <c r="J43" s="123" t="n">
        <f aca="false">I43*20.9/100</f>
        <v>22.4603218987745</v>
      </c>
      <c r="K43" s="82" t="n">
        <f aca="false">($B$9-EXP(52.57-6690.9/(273.15+G43)-4.681*LN(273.15+G43)))*I43/100*0.2095</f>
        <v>223.524259673837</v>
      </c>
      <c r="L43" s="82" t="n">
        <f aca="false">K43/1.33322</f>
        <v>167.657445638257</v>
      </c>
      <c r="M43" s="122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8.44846909693708</v>
      </c>
      <c r="N43" s="122" t="n">
        <f aca="false">M43*31.25</f>
        <v>264.014659279284</v>
      </c>
      <c r="P43" s="115" t="s">
        <v>112</v>
      </c>
      <c r="Q43" s="58" t="n">
        <f aca="false">0.0844*80+261.71</f>
        <v>268.462</v>
      </c>
      <c r="R43" s="115" t="s">
        <v>113</v>
      </c>
    </row>
    <row collapsed="false" customFormat="false" customHeight="false" hidden="false" ht="25.5" outlineLevel="0" r="44">
      <c r="A44" s="121" t="n">
        <v>40402</v>
      </c>
      <c r="B44" s="0" t="s">
        <v>114</v>
      </c>
      <c r="C44" s="0" t="n">
        <v>3.873</v>
      </c>
      <c r="D44" s="0" t="n">
        <v>322.421</v>
      </c>
      <c r="E44" s="0" t="n">
        <v>27.83</v>
      </c>
      <c r="F44" s="0" t="n">
        <v>2789</v>
      </c>
      <c r="G44" s="0" t="n">
        <v>17.6</v>
      </c>
      <c r="I44" s="122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107.758578984533</v>
      </c>
      <c r="J44" s="123" t="n">
        <f aca="false">I44*20.9/100</f>
        <v>22.5215430077674</v>
      </c>
      <c r="K44" s="82" t="n">
        <f aca="false">($B$9-EXP(52.57-6690.9/(273.15+G44)-4.681*LN(273.15+G44)))*I44/100*0.2095</f>
        <v>224.133529795865</v>
      </c>
      <c r="L44" s="82" t="n">
        <f aca="false">K44/1.33322</f>
        <v>168.11443707405</v>
      </c>
      <c r="M44" s="122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8.47149746891401</v>
      </c>
      <c r="N44" s="122" t="n">
        <f aca="false">M44*31.25</f>
        <v>264.734295903563</v>
      </c>
      <c r="P44" s="115" t="s">
        <v>115</v>
      </c>
      <c r="Q44" s="58" t="n">
        <f aca="false">0.0844*20+261.71</f>
        <v>263.398</v>
      </c>
      <c r="R44" s="115" t="s">
        <v>116</v>
      </c>
    </row>
    <row collapsed="false" customFormat="false" customHeight="false" hidden="false" ht="38.25" outlineLevel="0" r="45">
      <c r="A45" s="121" t="n">
        <v>40402</v>
      </c>
      <c r="B45" s="0" t="s">
        <v>117</v>
      </c>
      <c r="C45" s="0" t="n">
        <v>4.04</v>
      </c>
      <c r="D45" s="0" t="n">
        <v>322.128</v>
      </c>
      <c r="E45" s="0" t="n">
        <v>27.84</v>
      </c>
      <c r="F45" s="0" t="n">
        <v>2798</v>
      </c>
      <c r="G45" s="0" t="n">
        <v>17.6</v>
      </c>
      <c r="I45" s="122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107.660832759681</v>
      </c>
      <c r="J45" s="123" t="n">
        <f aca="false">I45*20.9/100</f>
        <v>22.5011140467734</v>
      </c>
      <c r="K45" s="82" t="n">
        <f aca="false">($B$9-EXP(52.57-6690.9/(273.15+G45)-4.681*LN(273.15+G45)))*I45/100*0.2095</f>
        <v>223.930221561786</v>
      </c>
      <c r="L45" s="82" t="n">
        <f aca="false">K45/1.33322</f>
        <v>167.961942936489</v>
      </c>
      <c r="M45" s="122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8.46381309794114</v>
      </c>
      <c r="N45" s="122" t="n">
        <f aca="false">M45*31.25</f>
        <v>264.494159310661</v>
      </c>
      <c r="P45" s="115" t="s">
        <v>118</v>
      </c>
      <c r="Q45" s="131" t="n">
        <f aca="false">Q43-Q44</f>
        <v>5.06400000000002</v>
      </c>
      <c r="R45" s="115" t="s">
        <v>119</v>
      </c>
    </row>
    <row collapsed="false" customFormat="false" customHeight="true" hidden="false" ht="39" outlineLevel="0" r="46">
      <c r="A46" s="121" t="n">
        <v>40402</v>
      </c>
      <c r="B46" s="0" t="s">
        <v>120</v>
      </c>
      <c r="C46" s="0" t="n">
        <v>4.207</v>
      </c>
      <c r="D46" s="0" t="n">
        <v>323.3</v>
      </c>
      <c r="E46" s="0" t="n">
        <v>27.8</v>
      </c>
      <c r="F46" s="0" t="n">
        <v>2790</v>
      </c>
      <c r="G46" s="0" t="n">
        <v>17.6</v>
      </c>
      <c r="I46" s="122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108.05244883631</v>
      </c>
      <c r="J46" s="123" t="n">
        <f aca="false">I46*20.9/100</f>
        <v>22.5829618067888</v>
      </c>
      <c r="K46" s="82" t="n">
        <f aca="false">($B$9-EXP(52.57-6690.9/(273.15+G46)-4.681*LN(273.15+G46)))*I46/100*0.2095</f>
        <v>224.744767321452</v>
      </c>
      <c r="L46" s="82" t="n">
        <f aca="false">K46/1.33322</f>
        <v>168.572904187945</v>
      </c>
      <c r="M46" s="122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8.49460020216252</v>
      </c>
      <c r="N46" s="122" t="n">
        <f aca="false">M46*31.25</f>
        <v>265.456256317579</v>
      </c>
      <c r="P46" s="132" t="s">
        <v>121</v>
      </c>
      <c r="Q46" s="58"/>
      <c r="R46" s="58"/>
    </row>
    <row collapsed="false" customFormat="false" customHeight="true" hidden="false" ht="40.5" outlineLevel="0" r="47">
      <c r="A47" s="121" t="n">
        <v>40402</v>
      </c>
      <c r="B47" s="0" t="s">
        <v>122</v>
      </c>
      <c r="C47" s="0" t="n">
        <v>4.374</v>
      </c>
      <c r="D47" s="0" t="n">
        <v>320.38</v>
      </c>
      <c r="E47" s="0" t="n">
        <v>27.9</v>
      </c>
      <c r="F47" s="0" t="n">
        <v>2791</v>
      </c>
      <c r="G47" s="0" t="n">
        <v>17.6</v>
      </c>
      <c r="I47" s="122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107.07655427424</v>
      </c>
      <c r="J47" s="123" t="n">
        <f aca="false">I47*20.9/100</f>
        <v>22.3789998433161</v>
      </c>
      <c r="K47" s="82" t="n">
        <f aca="false">($B$9-EXP(52.57-6690.9/(273.15+G47)-4.681*LN(273.15+G47)))*I47/100*0.2095</f>
        <v>222.714945705702</v>
      </c>
      <c r="L47" s="82" t="n">
        <f aca="false">K47/1.33322</f>
        <v>167.050408564004</v>
      </c>
      <c r="M47" s="122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8.41787973692985</v>
      </c>
      <c r="N47" s="122" t="n">
        <f aca="false">M47*31.25</f>
        <v>263.058741779058</v>
      </c>
    </row>
    <row collapsed="false" customFormat="false" customHeight="false" hidden="false" ht="12.75" outlineLevel="0" r="48">
      <c r="A48" s="121" t="n">
        <v>40402</v>
      </c>
      <c r="B48" s="0" t="s">
        <v>123</v>
      </c>
      <c r="C48" s="0" t="n">
        <v>4.541</v>
      </c>
      <c r="D48" s="0" t="n">
        <v>324.182</v>
      </c>
      <c r="E48" s="0" t="n">
        <v>27.77</v>
      </c>
      <c r="F48" s="0" t="n">
        <v>2793</v>
      </c>
      <c r="G48" s="0" t="n">
        <v>17.6</v>
      </c>
      <c r="I48" s="122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108.347268546773</v>
      </c>
      <c r="J48" s="123" t="n">
        <f aca="false">I48*20.9/100</f>
        <v>22.6445791262756</v>
      </c>
      <c r="K48" s="82" t="n">
        <f aca="false">($B$9-EXP(52.57-6690.9/(273.15+G48)-4.681*LN(273.15+G48)))*I48/100*0.2095</f>
        <v>225.357980515077</v>
      </c>
      <c r="L48" s="82" t="n">
        <f aca="false">K48/1.33322</f>
        <v>169.032853178828</v>
      </c>
      <c r="M48" s="122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8.5177776090522</v>
      </c>
      <c r="N48" s="122" t="n">
        <f aca="false">M48*31.25</f>
        <v>266.180550282881</v>
      </c>
    </row>
    <row collapsed="false" customFormat="false" customHeight="false" hidden="false" ht="12.75" outlineLevel="0" r="49">
      <c r="A49" s="121" t="n">
        <v>40402</v>
      </c>
      <c r="B49" s="0" t="s">
        <v>124</v>
      </c>
      <c r="C49" s="0" t="n">
        <v>4.708</v>
      </c>
      <c r="D49" s="0" t="n">
        <v>324.182</v>
      </c>
      <c r="E49" s="0" t="n">
        <v>27.77</v>
      </c>
      <c r="F49" s="0" t="n">
        <v>2790</v>
      </c>
      <c r="G49" s="0" t="n">
        <v>17.6</v>
      </c>
      <c r="I49" s="122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108.347268546773</v>
      </c>
      <c r="J49" s="123" t="n">
        <f aca="false">I49*20.9/100</f>
        <v>22.6445791262756</v>
      </c>
      <c r="K49" s="82" t="n">
        <f aca="false">($B$9-EXP(52.57-6690.9/(273.15+G49)-4.681*LN(273.15+G49)))*I49/100*0.2095</f>
        <v>225.357980515077</v>
      </c>
      <c r="L49" s="82" t="n">
        <f aca="false">K49/1.33322</f>
        <v>169.032853178828</v>
      </c>
      <c r="M49" s="122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8.5177776090522</v>
      </c>
      <c r="N49" s="122" t="n">
        <f aca="false">M49*31.25</f>
        <v>266.180550282881</v>
      </c>
    </row>
    <row collapsed="false" customFormat="false" customHeight="false" hidden="false" ht="12.75" outlineLevel="0" r="50">
      <c r="A50" s="121" t="n">
        <v>40402</v>
      </c>
      <c r="B50" s="0" t="s">
        <v>125</v>
      </c>
      <c r="C50" s="0" t="n">
        <v>4.874</v>
      </c>
      <c r="D50" s="0" t="n">
        <v>321.544</v>
      </c>
      <c r="E50" s="0" t="n">
        <v>27.86</v>
      </c>
      <c r="F50" s="0" t="n">
        <v>2789</v>
      </c>
      <c r="G50" s="0" t="n">
        <v>17.6</v>
      </c>
      <c r="I50" s="122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107.46565501806</v>
      </c>
      <c r="J50" s="123" t="n">
        <f aca="false">I50*20.9/100</f>
        <v>22.4603218987745</v>
      </c>
      <c r="K50" s="82" t="n">
        <f aca="false">($B$9-EXP(52.57-6690.9/(273.15+G50)-4.681*LN(273.15+G50)))*I50/100*0.2095</f>
        <v>223.524259673837</v>
      </c>
      <c r="L50" s="82" t="n">
        <f aca="false">K50/1.33322</f>
        <v>167.657445638257</v>
      </c>
      <c r="M50" s="122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8.44846909693708</v>
      </c>
      <c r="N50" s="122" t="n">
        <f aca="false">M50*31.25</f>
        <v>264.014659279284</v>
      </c>
    </row>
    <row collapsed="false" customFormat="false" customHeight="false" hidden="false" ht="12.75" outlineLevel="0" r="51">
      <c r="A51" s="121" t="n">
        <v>40402</v>
      </c>
      <c r="B51" s="0" t="s">
        <v>126</v>
      </c>
      <c r="C51" s="0" t="n">
        <v>5.042</v>
      </c>
      <c r="D51" s="0" t="n">
        <v>320.09</v>
      </c>
      <c r="E51" s="0" t="n">
        <v>27.91</v>
      </c>
      <c r="F51" s="0" t="n">
        <v>2791</v>
      </c>
      <c r="G51" s="0" t="n">
        <v>17.6</v>
      </c>
      <c r="I51" s="122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106.979539642338</v>
      </c>
      <c r="J51" s="123" t="n">
        <f aca="false">I51*20.9/100</f>
        <v>22.3587237852485</v>
      </c>
      <c r="K51" s="82" t="n">
        <f aca="false">($B$9-EXP(52.57-6690.9/(273.15+G51)-4.681*LN(273.15+G51)))*I51/100*0.2095</f>
        <v>222.513159155666</v>
      </c>
      <c r="L51" s="82" t="n">
        <f aca="false">K51/1.33322</f>
        <v>166.899055786491</v>
      </c>
      <c r="M51" s="122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8.41025288052222</v>
      </c>
      <c r="N51" s="122" t="n">
        <f aca="false">M51*31.25</f>
        <v>262.820402516319</v>
      </c>
    </row>
    <row collapsed="false" customFormat="false" customHeight="false" hidden="false" ht="12.75" outlineLevel="0" r="52">
      <c r="A52" s="121" t="n">
        <v>40402</v>
      </c>
      <c r="B52" s="0" t="s">
        <v>127</v>
      </c>
      <c r="C52" s="0" t="n">
        <v>5.208</v>
      </c>
      <c r="D52" s="0" t="n">
        <v>323.338</v>
      </c>
      <c r="E52" s="0" t="n">
        <v>27.84</v>
      </c>
      <c r="F52" s="0" t="n">
        <v>2789</v>
      </c>
      <c r="G52" s="0" t="n">
        <v>17.5</v>
      </c>
      <c r="I52" s="122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107.842539544384</v>
      </c>
      <c r="J52" s="123" t="n">
        <f aca="false">I52*20.9/100</f>
        <v>22.5390907647763</v>
      </c>
      <c r="K52" s="82" t="n">
        <f aca="false">($B$9-EXP(52.57-6690.9/(273.15+G52)-4.681*LN(273.15+G52)))*I52/100*0.2095</f>
        <v>224.336829483624</v>
      </c>
      <c r="L52" s="82" t="n">
        <f aca="false">K52/1.33322</f>
        <v>168.266924801327</v>
      </c>
      <c r="M52" s="122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8.4941790045604</v>
      </c>
      <c r="N52" s="122" t="n">
        <f aca="false">M52*31.25</f>
        <v>265.443093892512</v>
      </c>
    </row>
    <row collapsed="false" customFormat="false" customHeight="false" hidden="false" ht="12.75" outlineLevel="0" r="53">
      <c r="A53" s="121" t="n">
        <v>40402</v>
      </c>
      <c r="B53" s="0" t="s">
        <v>128</v>
      </c>
      <c r="C53" s="0" t="n">
        <v>5.375</v>
      </c>
      <c r="D53" s="0" t="n">
        <v>322.752</v>
      </c>
      <c r="E53" s="0" t="n">
        <v>27.86</v>
      </c>
      <c r="F53" s="0" t="n">
        <v>2784</v>
      </c>
      <c r="G53" s="0" t="n">
        <v>17.5</v>
      </c>
      <c r="I53" s="122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107.647042682311</v>
      </c>
      <c r="J53" s="123" t="n">
        <f aca="false">I53*20.9/100</f>
        <v>22.4982319206029</v>
      </c>
      <c r="K53" s="82" t="n">
        <f aca="false">($B$9-EXP(52.57-6690.9/(273.15+G53)-4.681*LN(273.15+G53)))*I53/100*0.2095</f>
        <v>223.930151873872</v>
      </c>
      <c r="L53" s="82" t="n">
        <f aca="false">K53/1.33322</f>
        <v>167.961890666111</v>
      </c>
      <c r="M53" s="122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8.47878076423429</v>
      </c>
      <c r="N53" s="122" t="n">
        <f aca="false">M53*31.25</f>
        <v>264.961898882322</v>
      </c>
    </row>
    <row collapsed="false" customFormat="false" customHeight="false" hidden="false" ht="12.75" outlineLevel="0" r="54">
      <c r="A54" s="121" t="n">
        <v>40402</v>
      </c>
      <c r="B54" s="0" t="s">
        <v>129</v>
      </c>
      <c r="C54" s="0" t="n">
        <v>5.542</v>
      </c>
      <c r="D54" s="0" t="n">
        <v>325.4</v>
      </c>
      <c r="E54" s="0" t="n">
        <v>27.77</v>
      </c>
      <c r="F54" s="0" t="n">
        <v>2793</v>
      </c>
      <c r="G54" s="0" t="n">
        <v>17.5</v>
      </c>
      <c r="I54" s="122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108.53009759783</v>
      </c>
      <c r="J54" s="123" t="n">
        <f aca="false">I54*20.9/100</f>
        <v>22.6827903979464</v>
      </c>
      <c r="K54" s="82" t="n">
        <f aca="false">($B$9-EXP(52.57-6690.9/(273.15+G54)-4.681*LN(273.15+G54)))*I54/100*0.2095</f>
        <v>225.767105462358</v>
      </c>
      <c r="L54" s="82" t="n">
        <f aca="false">K54/1.33322</f>
        <v>169.339722973221</v>
      </c>
      <c r="M54" s="122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8.54833426839848</v>
      </c>
      <c r="N54" s="122" t="n">
        <f aca="false">M54*31.25</f>
        <v>267.135445887453</v>
      </c>
    </row>
    <row collapsed="false" customFormat="false" customHeight="false" hidden="false" ht="12.75" outlineLevel="0" r="55">
      <c r="A55" s="121" t="n">
        <v>40402</v>
      </c>
      <c r="B55" s="0" t="s">
        <v>130</v>
      </c>
      <c r="C55" s="0" t="n">
        <v>5.709</v>
      </c>
      <c r="D55" s="0" t="n">
        <v>319.551</v>
      </c>
      <c r="E55" s="0" t="n">
        <v>27.97</v>
      </c>
      <c r="F55" s="0" t="n">
        <v>2793</v>
      </c>
      <c r="G55" s="0" t="n">
        <v>17.5</v>
      </c>
      <c r="I55" s="122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106.579273873028</v>
      </c>
      <c r="J55" s="123" t="n">
        <f aca="false">I55*20.9/100</f>
        <v>22.2750682394629</v>
      </c>
      <c r="K55" s="82" t="n">
        <f aca="false">($B$9-EXP(52.57-6690.9/(273.15+G55)-4.681*LN(273.15+G55)))*I55/100*0.2095</f>
        <v>221.708951684152</v>
      </c>
      <c r="L55" s="82" t="n">
        <f aca="false">K55/1.33322</f>
        <v>166.295848910271</v>
      </c>
      <c r="M55" s="122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8.39467833638116</v>
      </c>
      <c r="N55" s="122" t="n">
        <f aca="false">M55*31.25</f>
        <v>262.333698011911</v>
      </c>
    </row>
    <row collapsed="false" customFormat="false" customHeight="false" hidden="false" ht="12.75" outlineLevel="0" r="56">
      <c r="A56" s="121" t="n">
        <v>40402</v>
      </c>
      <c r="B56" s="0" t="s">
        <v>131</v>
      </c>
      <c r="C56" s="0" t="n">
        <v>5.876</v>
      </c>
      <c r="D56" s="0" t="n">
        <v>321.292</v>
      </c>
      <c r="E56" s="0" t="n">
        <v>27.91</v>
      </c>
      <c r="F56" s="0" t="n">
        <v>2791</v>
      </c>
      <c r="G56" s="0" t="n">
        <v>17.5</v>
      </c>
      <c r="I56" s="122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107.160132457073</v>
      </c>
      <c r="J56" s="123" t="n">
        <f aca="false">I56*20.9/100</f>
        <v>22.3964676835283</v>
      </c>
      <c r="K56" s="82" t="n">
        <f aca="false">($B$9-EXP(52.57-6690.9/(273.15+G56)-4.681*LN(273.15+G56)))*I56/100*0.2095</f>
        <v>222.917268677367</v>
      </c>
      <c r="L56" s="82" t="n">
        <f aca="false">K56/1.33322</f>
        <v>167.202163691939</v>
      </c>
      <c r="M56" s="122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8.44042945472518</v>
      </c>
      <c r="N56" s="122" t="n">
        <f aca="false">M56*31.25</f>
        <v>263.763420460162</v>
      </c>
    </row>
    <row collapsed="false" customFormat="false" customHeight="false" hidden="false" ht="12.75" outlineLevel="0" r="57">
      <c r="A57" s="121" t="n">
        <v>40402</v>
      </c>
      <c r="B57" s="0" t="s">
        <v>132</v>
      </c>
      <c r="C57" s="0" t="n">
        <v>6.043</v>
      </c>
      <c r="D57" s="0" t="n">
        <v>323.632</v>
      </c>
      <c r="E57" s="0" t="n">
        <v>27.83</v>
      </c>
      <c r="F57" s="0" t="n">
        <v>2789</v>
      </c>
      <c r="G57" s="0" t="n">
        <v>17.5</v>
      </c>
      <c r="I57" s="122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107.940445583323</v>
      </c>
      <c r="J57" s="123" t="n">
        <f aca="false">I57*20.9/100</f>
        <v>22.5595531269144</v>
      </c>
      <c r="K57" s="82" t="n">
        <f aca="false">($B$9-EXP(52.57-6690.9/(273.15+G57)-4.681*LN(273.15+G57)))*I57/100*0.2095</f>
        <v>224.540496148519</v>
      </c>
      <c r="L57" s="82" t="n">
        <f aca="false">K57/1.33322</f>
        <v>168.419687784851</v>
      </c>
      <c r="M57" s="122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8.5018905386534</v>
      </c>
      <c r="N57" s="122" t="n">
        <f aca="false">M57*31.25</f>
        <v>265.684079332919</v>
      </c>
    </row>
    <row collapsed="false" customFormat="false" customHeight="false" hidden="false" ht="12.75" outlineLevel="0" r="58">
      <c r="A58" s="121" t="n">
        <v>40402</v>
      </c>
      <c r="B58" s="0" t="s">
        <v>133</v>
      </c>
      <c r="C58" s="0" t="n">
        <v>6.21</v>
      </c>
      <c r="D58" s="0" t="n">
        <v>320.42</v>
      </c>
      <c r="E58" s="0" t="n">
        <v>27.94</v>
      </c>
      <c r="F58" s="0" t="n">
        <v>2786</v>
      </c>
      <c r="G58" s="0" t="n">
        <v>17.5</v>
      </c>
      <c r="I58" s="122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106.869236674525</v>
      </c>
      <c r="J58" s="123" t="n">
        <f aca="false">I58*20.9/100</f>
        <v>22.3356704649757</v>
      </c>
      <c r="K58" s="82" t="n">
        <f aca="false">($B$9-EXP(52.57-6690.9/(273.15+G58)-4.681*LN(273.15+G58)))*I58/100*0.2095</f>
        <v>222.312139775148</v>
      </c>
      <c r="L58" s="82" t="n">
        <f aca="false">K58/1.33322</f>
        <v>166.748278435028</v>
      </c>
      <c r="M58" s="122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8.41751715259396</v>
      </c>
      <c r="N58" s="122" t="n">
        <f aca="false">M58*31.25</f>
        <v>263.047411018561</v>
      </c>
    </row>
    <row collapsed="false" customFormat="false" customHeight="false" hidden="false" ht="12.75" outlineLevel="0" r="59">
      <c r="A59" s="121" t="n">
        <v>40402</v>
      </c>
      <c r="B59" s="0" t="s">
        <v>134</v>
      </c>
      <c r="C59" s="0" t="n">
        <v>6.377</v>
      </c>
      <c r="D59" s="0" t="n">
        <v>324.514</v>
      </c>
      <c r="E59" s="0" t="n">
        <v>27.8</v>
      </c>
      <c r="F59" s="0" t="n">
        <v>2793</v>
      </c>
      <c r="G59" s="0" t="n">
        <v>17.5</v>
      </c>
      <c r="I59" s="122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108.234795895409</v>
      </c>
      <c r="J59" s="123" t="n">
        <f aca="false">I59*20.9/100</f>
        <v>22.6210723421405</v>
      </c>
      <c r="K59" s="82" t="n">
        <f aca="false">($B$9-EXP(52.57-6690.9/(273.15+G59)-4.681*LN(273.15+G59)))*I59/100*0.2095</f>
        <v>225.152811252095</v>
      </c>
      <c r="L59" s="82" t="n">
        <f aca="false">K59/1.33322</f>
        <v>168.878963150939</v>
      </c>
      <c r="M59" s="122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8.52507493556648</v>
      </c>
      <c r="N59" s="122" t="n">
        <f aca="false">M59*31.25</f>
        <v>266.408591736452</v>
      </c>
    </row>
    <row collapsed="false" customFormat="false" customHeight="false" hidden="false" ht="12.75" outlineLevel="0" r="60">
      <c r="A60" s="121" t="n">
        <v>40402</v>
      </c>
      <c r="B60" s="0" t="s">
        <v>135</v>
      </c>
      <c r="C60" s="0" t="n">
        <v>6.527</v>
      </c>
      <c r="D60" s="0" t="n">
        <v>321.292</v>
      </c>
      <c r="E60" s="0" t="n">
        <v>27.91</v>
      </c>
      <c r="F60" s="0" t="n">
        <v>2790</v>
      </c>
      <c r="G60" s="0" t="n">
        <v>17.5</v>
      </c>
      <c r="I60" s="122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107.160132457073</v>
      </c>
      <c r="J60" s="123" t="n">
        <f aca="false">I60*20.9/100</f>
        <v>22.3964676835283</v>
      </c>
      <c r="K60" s="82" t="n">
        <f aca="false">($B$9-EXP(52.57-6690.9/(273.15+G60)-4.681*LN(273.15+G60)))*I60/100*0.2095</f>
        <v>222.917268677367</v>
      </c>
      <c r="L60" s="82" t="n">
        <f aca="false">K60/1.33322</f>
        <v>167.202163691939</v>
      </c>
      <c r="M60" s="122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8.44042945472518</v>
      </c>
      <c r="N60" s="122" t="n">
        <f aca="false">M60*31.25</f>
        <v>263.763420460162</v>
      </c>
    </row>
    <row collapsed="false" customFormat="false" customHeight="false" hidden="false" ht="12.75" outlineLevel="0" r="61">
      <c r="A61" s="121" t="n">
        <v>40402</v>
      </c>
      <c r="B61" s="0" t="s">
        <v>136</v>
      </c>
      <c r="C61" s="0" t="n">
        <v>6.694</v>
      </c>
      <c r="D61" s="0" t="n">
        <v>321.001</v>
      </c>
      <c r="E61" s="0" t="n">
        <v>27.92</v>
      </c>
      <c r="F61" s="0" t="n">
        <v>2791</v>
      </c>
      <c r="G61" s="0" t="n">
        <v>17.5</v>
      </c>
      <c r="I61" s="122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107.06306329065</v>
      </c>
      <c r="J61" s="123" t="n">
        <f aca="false">I61*20.9/100</f>
        <v>22.3761802277459</v>
      </c>
      <c r="K61" s="82" t="n">
        <f aca="false">($B$9-EXP(52.57-6690.9/(273.15+G61)-4.681*LN(273.15+G61)))*I61/100*0.2095</f>
        <v>222.715342896243</v>
      </c>
      <c r="L61" s="82" t="n">
        <f aca="false">K61/1.33322</f>
        <v>167.050706482233</v>
      </c>
      <c r="M61" s="122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8.43278383659614</v>
      </c>
      <c r="N61" s="122" t="n">
        <f aca="false">M61*31.25</f>
        <v>263.524494893629</v>
      </c>
    </row>
    <row collapsed="false" customFormat="false" customHeight="false" hidden="false" ht="12.75" outlineLevel="0" r="62">
      <c r="A62" s="121" t="n">
        <v>40402</v>
      </c>
      <c r="B62" s="0" t="s">
        <v>137</v>
      </c>
      <c r="C62" s="0" t="n">
        <v>6.861</v>
      </c>
      <c r="D62" s="0" t="n">
        <v>321.292</v>
      </c>
      <c r="E62" s="0" t="n">
        <v>27.91</v>
      </c>
      <c r="F62" s="0" t="n">
        <v>2790</v>
      </c>
      <c r="G62" s="0" t="n">
        <v>17.5</v>
      </c>
      <c r="I62" s="122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107.160132457073</v>
      </c>
      <c r="J62" s="123" t="n">
        <f aca="false">I62*20.9/100</f>
        <v>22.3964676835283</v>
      </c>
      <c r="K62" s="82" t="n">
        <f aca="false">($B$9-EXP(52.57-6690.9/(273.15+G62)-4.681*LN(273.15+G62)))*I62/100*0.2095</f>
        <v>222.917268677367</v>
      </c>
      <c r="L62" s="82" t="n">
        <f aca="false">K62/1.33322</f>
        <v>167.202163691939</v>
      </c>
      <c r="M62" s="122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8.44042945472518</v>
      </c>
      <c r="N62" s="122" t="n">
        <f aca="false">M62*31.25</f>
        <v>263.763420460162</v>
      </c>
    </row>
    <row collapsed="false" customFormat="false" customHeight="false" hidden="false" ht="12.75" outlineLevel="0" r="63">
      <c r="A63" s="121" t="n">
        <v>40402</v>
      </c>
      <c r="B63" s="0" t="s">
        <v>138</v>
      </c>
      <c r="C63" s="0" t="n">
        <v>7.028</v>
      </c>
      <c r="D63" s="0" t="n">
        <v>323.926</v>
      </c>
      <c r="E63" s="0" t="n">
        <v>27.82</v>
      </c>
      <c r="F63" s="0" t="n">
        <v>2783</v>
      </c>
      <c r="G63" s="0" t="n">
        <v>17.5</v>
      </c>
      <c r="I63" s="122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108.038456890003</v>
      </c>
      <c r="J63" s="123" t="n">
        <f aca="false">I63*20.9/100</f>
        <v>22.5800374900107</v>
      </c>
      <c r="K63" s="82" t="n">
        <f aca="false">($B$9-EXP(52.57-6690.9/(273.15+G63)-4.681*LN(273.15+G63)))*I63/100*0.2095</f>
        <v>224.744381794083</v>
      </c>
      <c r="L63" s="82" t="n">
        <f aca="false">K63/1.33322</f>
        <v>168.572615017839</v>
      </c>
      <c r="M63" s="122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8.5096103641224</v>
      </c>
      <c r="N63" s="122" t="n">
        <f aca="false">M63*31.25</f>
        <v>265.925323878825</v>
      </c>
    </row>
    <row collapsed="false" customFormat="false" customHeight="false" hidden="false" ht="12.75" outlineLevel="0" r="64">
      <c r="A64" s="121" t="n">
        <v>40402</v>
      </c>
      <c r="B64" s="0" t="s">
        <v>139</v>
      </c>
      <c r="C64" s="0" t="n">
        <v>7.195</v>
      </c>
      <c r="D64" s="0" t="n">
        <v>321.875</v>
      </c>
      <c r="E64" s="0" t="n">
        <v>27.89</v>
      </c>
      <c r="F64" s="0" t="n">
        <v>2790</v>
      </c>
      <c r="G64" s="0" t="n">
        <v>17.5</v>
      </c>
      <c r="I64" s="122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107.354583231968</v>
      </c>
      <c r="J64" s="123" t="n">
        <f aca="false">I64*20.9/100</f>
        <v>22.4371078954813</v>
      </c>
      <c r="K64" s="82" t="n">
        <f aca="false">($B$9-EXP(52.57-6690.9/(273.15+G64)-4.681*LN(273.15+G64)))*I64/100*0.2095</f>
        <v>223.321770189617</v>
      </c>
      <c r="L64" s="82" t="n">
        <f aca="false">K64/1.33322</f>
        <v>167.50556561529</v>
      </c>
      <c r="M64" s="122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8.45574530036928</v>
      </c>
      <c r="N64" s="122" t="n">
        <f aca="false">M64*31.25</f>
        <v>264.24204063654</v>
      </c>
    </row>
    <row collapsed="false" customFormat="false" customHeight="false" hidden="false" ht="12.75" outlineLevel="0" r="65">
      <c r="A65" s="121" t="n">
        <v>40402</v>
      </c>
      <c r="B65" s="0" t="s">
        <v>140</v>
      </c>
      <c r="C65" s="0" t="n">
        <v>7.362</v>
      </c>
      <c r="D65" s="0" t="n">
        <v>321.292</v>
      </c>
      <c r="E65" s="0" t="n">
        <v>27.91</v>
      </c>
      <c r="F65" s="0" t="n">
        <v>2784</v>
      </c>
      <c r="G65" s="0" t="n">
        <v>17.5</v>
      </c>
      <c r="I65" s="122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107.160132457073</v>
      </c>
      <c r="J65" s="123" t="n">
        <f aca="false">I65*20.9/100</f>
        <v>22.3964676835283</v>
      </c>
      <c r="K65" s="82" t="n">
        <f aca="false">($B$9-EXP(52.57-6690.9/(273.15+G65)-4.681*LN(273.15+G65)))*I65/100*0.2095</f>
        <v>222.917268677367</v>
      </c>
      <c r="L65" s="82" t="n">
        <f aca="false">K65/1.33322</f>
        <v>167.202163691939</v>
      </c>
      <c r="M65" s="122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8.44042945472518</v>
      </c>
      <c r="N65" s="122" t="n">
        <f aca="false">M65*31.25</f>
        <v>263.763420460162</v>
      </c>
    </row>
    <row collapsed="false" customFormat="false" customHeight="false" hidden="false" ht="12.75" outlineLevel="0" r="66">
      <c r="A66" s="121" t="n">
        <v>40402</v>
      </c>
      <c r="B66" s="0" t="s">
        <v>141</v>
      </c>
      <c r="C66" s="0" t="n">
        <v>7.528</v>
      </c>
      <c r="D66" s="0" t="n">
        <v>321.875</v>
      </c>
      <c r="E66" s="0" t="n">
        <v>27.89</v>
      </c>
      <c r="F66" s="0" t="n">
        <v>2790</v>
      </c>
      <c r="G66" s="0" t="n">
        <v>17.5</v>
      </c>
      <c r="I66" s="122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107.354583231968</v>
      </c>
      <c r="J66" s="123" t="n">
        <f aca="false">I66*20.9/100</f>
        <v>22.4371078954813</v>
      </c>
      <c r="K66" s="82" t="n">
        <f aca="false">($B$9-EXP(52.57-6690.9/(273.15+G66)-4.681*LN(273.15+G66)))*I66/100*0.2095</f>
        <v>223.321770189617</v>
      </c>
      <c r="L66" s="82" t="n">
        <f aca="false">K66/1.33322</f>
        <v>167.50556561529</v>
      </c>
      <c r="M66" s="122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8.45574530036928</v>
      </c>
      <c r="N66" s="122" t="n">
        <f aca="false">M66*31.25</f>
        <v>264.24204063654</v>
      </c>
    </row>
    <row collapsed="false" customFormat="false" customHeight="false" hidden="false" ht="12.75" outlineLevel="0" r="67">
      <c r="A67" s="121" t="n">
        <v>40402</v>
      </c>
      <c r="B67" s="0" t="s">
        <v>142</v>
      </c>
      <c r="C67" s="0" t="n">
        <v>7.695</v>
      </c>
      <c r="D67" s="0" t="n">
        <v>322.167</v>
      </c>
      <c r="E67" s="0" t="n">
        <v>27.88</v>
      </c>
      <c r="F67" s="0" t="n">
        <v>2788</v>
      </c>
      <c r="G67" s="0" t="n">
        <v>17.5</v>
      </c>
      <c r="I67" s="122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107.45196513126</v>
      </c>
      <c r="J67" s="123" t="n">
        <f aca="false">I67*20.9/100</f>
        <v>22.4574607124333</v>
      </c>
      <c r="K67" s="82" t="n">
        <f aca="false">($B$9-EXP(52.57-6690.9/(273.15+G67)-4.681*LN(273.15+G67)))*I67/100*0.2095</f>
        <v>223.524346525713</v>
      </c>
      <c r="L67" s="82" t="n">
        <f aca="false">K67/1.33322</f>
        <v>167.657510782701</v>
      </c>
      <c r="M67" s="122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8.46341555079071</v>
      </c>
      <c r="N67" s="122" t="n">
        <f aca="false">M67*31.25</f>
        <v>264.48173596221</v>
      </c>
    </row>
    <row collapsed="false" customFormat="false" customHeight="false" hidden="false" ht="12.75" outlineLevel="0" r="68">
      <c r="A68" s="121" t="n">
        <v>40402</v>
      </c>
      <c r="B68" s="0" t="s">
        <v>143</v>
      </c>
      <c r="C68" s="0" t="n">
        <v>7.862</v>
      </c>
      <c r="D68" s="0" t="n">
        <v>320.13</v>
      </c>
      <c r="E68" s="0" t="n">
        <v>27.95</v>
      </c>
      <c r="F68" s="0" t="n">
        <v>2783</v>
      </c>
      <c r="G68" s="0" t="n">
        <v>17.5</v>
      </c>
      <c r="I68" s="122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106.772478935379</v>
      </c>
      <c r="J68" s="123" t="n">
        <f aca="false">I68*20.9/100</f>
        <v>22.3154480974943</v>
      </c>
      <c r="K68" s="82" t="n">
        <f aca="false">($B$9-EXP(52.57-6690.9/(273.15+G68)-4.681*LN(273.15+G68)))*I68/100*0.2095</f>
        <v>222.11086183307</v>
      </c>
      <c r="L68" s="82" t="n">
        <f aca="false">K68/1.33322</f>
        <v>166.59730714591</v>
      </c>
      <c r="M68" s="122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8.40989606392292</v>
      </c>
      <c r="N68" s="122" t="n">
        <f aca="false">M68*31.25</f>
        <v>262.809251997591</v>
      </c>
    </row>
    <row collapsed="false" customFormat="false" customHeight="false" hidden="false" ht="12.75" outlineLevel="0" r="69">
      <c r="A69" s="121" t="n">
        <v>40402</v>
      </c>
      <c r="B69" s="0" t="s">
        <v>144</v>
      </c>
      <c r="C69" s="0" t="n">
        <v>8.029</v>
      </c>
      <c r="D69" s="0" t="n">
        <v>322.167</v>
      </c>
      <c r="E69" s="0" t="n">
        <v>27.88</v>
      </c>
      <c r="F69" s="0" t="n">
        <v>2794</v>
      </c>
      <c r="G69" s="0" t="n">
        <v>17.5</v>
      </c>
      <c r="I69" s="122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107.45196513126</v>
      </c>
      <c r="J69" s="123" t="n">
        <f aca="false">I69*20.9/100</f>
        <v>22.4574607124333</v>
      </c>
      <c r="K69" s="82" t="n">
        <f aca="false">($B$9-EXP(52.57-6690.9/(273.15+G69)-4.681*LN(273.15+G69)))*I69/100*0.2095</f>
        <v>223.524346525713</v>
      </c>
      <c r="L69" s="82" t="n">
        <f aca="false">K69/1.33322</f>
        <v>167.657510782701</v>
      </c>
      <c r="M69" s="122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8.46341555079071</v>
      </c>
      <c r="N69" s="122" t="n">
        <f aca="false">M69*31.25</f>
        <v>264.48173596221</v>
      </c>
    </row>
    <row collapsed="false" customFormat="false" customHeight="false" hidden="false" ht="12.75" outlineLevel="0" r="70">
      <c r="A70" s="121" t="n">
        <v>40402</v>
      </c>
      <c r="B70" s="0" t="s">
        <v>145</v>
      </c>
      <c r="C70" s="0" t="n">
        <v>8.196</v>
      </c>
      <c r="D70" s="0" t="n">
        <v>324.809</v>
      </c>
      <c r="E70" s="0" t="n">
        <v>27.79</v>
      </c>
      <c r="F70" s="0" t="n">
        <v>2777</v>
      </c>
      <c r="G70" s="0" t="n">
        <v>17.5</v>
      </c>
      <c r="I70" s="122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108.333123889127</v>
      </c>
      <c r="J70" s="123" t="n">
        <f aca="false">I70*20.9/100</f>
        <v>22.6416228928276</v>
      </c>
      <c r="K70" s="82" t="n">
        <f aca="false">($B$9-EXP(52.57-6690.9/(273.15+G70)-4.681*LN(273.15+G70)))*I70/100*0.2095</f>
        <v>225.357355678195</v>
      </c>
      <c r="L70" s="82" t="n">
        <f aca="false">K70/1.33322</f>
        <v>169.03238451133</v>
      </c>
      <c r="M70" s="122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8.53281970477657</v>
      </c>
      <c r="N70" s="122" t="n">
        <f aca="false">M70*31.25</f>
        <v>266.650615774268</v>
      </c>
    </row>
    <row collapsed="false" customFormat="false" customHeight="false" hidden="false" ht="12.75" outlineLevel="0" r="71">
      <c r="A71" s="121" t="n">
        <v>40402</v>
      </c>
      <c r="B71" s="0" t="s">
        <v>146</v>
      </c>
      <c r="C71" s="0" t="n">
        <v>8.363</v>
      </c>
      <c r="D71" s="0" t="n">
        <v>325.695</v>
      </c>
      <c r="E71" s="0" t="n">
        <v>27.76</v>
      </c>
      <c r="F71" s="0" t="n">
        <v>2788</v>
      </c>
      <c r="G71" s="0" t="n">
        <v>17.5</v>
      </c>
      <c r="I71" s="122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108.628743609212</v>
      </c>
      <c r="J71" s="123" t="n">
        <f aca="false">I71*20.9/100</f>
        <v>22.7034074143252</v>
      </c>
      <c r="K71" s="82" t="n">
        <f aca="false">($B$9-EXP(52.57-6690.9/(273.15+G71)-4.681*LN(273.15+G71)))*I71/100*0.2095</f>
        <v>225.972311436996</v>
      </c>
      <c r="L71" s="82" t="n">
        <f aca="false">K71/1.33322</f>
        <v>169.493640537192</v>
      </c>
      <c r="M71" s="122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8.55610408615596</v>
      </c>
      <c r="N71" s="122" t="n">
        <f aca="false">M71*31.25</f>
        <v>267.378252692374</v>
      </c>
    </row>
    <row collapsed="false" customFormat="false" customHeight="false" hidden="false" ht="12.75" outlineLevel="0" r="72">
      <c r="A72" s="121" t="n">
        <v>40402</v>
      </c>
      <c r="B72" s="0" t="s">
        <v>147</v>
      </c>
      <c r="C72" s="0" t="n">
        <v>8.53</v>
      </c>
      <c r="D72" s="0" t="n">
        <v>322.752</v>
      </c>
      <c r="E72" s="0" t="n">
        <v>27.86</v>
      </c>
      <c r="F72" s="0" t="n">
        <v>2792</v>
      </c>
      <c r="G72" s="0" t="n">
        <v>17.5</v>
      </c>
      <c r="I72" s="122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107.647042682311</v>
      </c>
      <c r="J72" s="123" t="n">
        <f aca="false">I72*20.9/100</f>
        <v>22.4982319206029</v>
      </c>
      <c r="K72" s="82" t="n">
        <f aca="false">($B$9-EXP(52.57-6690.9/(273.15+G72)-4.681*LN(273.15+G72)))*I72/100*0.2095</f>
        <v>223.930151873872</v>
      </c>
      <c r="L72" s="82" t="n">
        <f aca="false">K72/1.33322</f>
        <v>167.961890666111</v>
      </c>
      <c r="M72" s="122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8.47878076423429</v>
      </c>
      <c r="N72" s="122" t="n">
        <f aca="false">M72*31.25</f>
        <v>264.961898882322</v>
      </c>
    </row>
    <row collapsed="false" customFormat="false" customHeight="false" hidden="false" ht="12.75" outlineLevel="0" r="73">
      <c r="A73" s="121" t="n">
        <v>40402</v>
      </c>
      <c r="B73" s="0" t="s">
        <v>148</v>
      </c>
      <c r="C73" s="0" t="n">
        <v>8.697</v>
      </c>
      <c r="D73" s="0" t="n">
        <v>323.338</v>
      </c>
      <c r="E73" s="0" t="n">
        <v>27.84</v>
      </c>
      <c r="F73" s="0" t="n">
        <v>2785</v>
      </c>
      <c r="G73" s="0" t="n">
        <v>17.5</v>
      </c>
      <c r="I73" s="122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107.842539544384</v>
      </c>
      <c r="J73" s="123" t="n">
        <f aca="false">I73*20.9/100</f>
        <v>22.5390907647763</v>
      </c>
      <c r="K73" s="82" t="n">
        <f aca="false">($B$9-EXP(52.57-6690.9/(273.15+G73)-4.681*LN(273.15+G73)))*I73/100*0.2095</f>
        <v>224.336829483624</v>
      </c>
      <c r="L73" s="82" t="n">
        <f aca="false">K73/1.33322</f>
        <v>168.266924801327</v>
      </c>
      <c r="M73" s="122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8.4941790045604</v>
      </c>
      <c r="N73" s="122" t="n">
        <f aca="false">M73*31.25</f>
        <v>265.443093892512</v>
      </c>
    </row>
    <row collapsed="false" customFormat="false" customHeight="false" hidden="false" ht="12.75" outlineLevel="0" r="74">
      <c r="A74" s="121" t="n">
        <v>40402</v>
      </c>
      <c r="B74" s="0" t="s">
        <v>149</v>
      </c>
      <c r="C74" s="0" t="n">
        <v>8.864</v>
      </c>
      <c r="D74" s="0" t="n">
        <v>324.514</v>
      </c>
      <c r="E74" s="0" t="n">
        <v>27.8</v>
      </c>
      <c r="F74" s="0" t="n">
        <v>2788</v>
      </c>
      <c r="G74" s="0" t="n">
        <v>17.5</v>
      </c>
      <c r="I74" s="122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108.234795895409</v>
      </c>
      <c r="J74" s="123" t="n">
        <f aca="false">I74*20.9/100</f>
        <v>22.6210723421405</v>
      </c>
      <c r="K74" s="82" t="n">
        <f aca="false">($B$9-EXP(52.57-6690.9/(273.15+G74)-4.681*LN(273.15+G74)))*I74/100*0.2095</f>
        <v>225.152811252095</v>
      </c>
      <c r="L74" s="82" t="n">
        <f aca="false">K74/1.33322</f>
        <v>168.878963150939</v>
      </c>
      <c r="M74" s="122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8.52507493556648</v>
      </c>
      <c r="N74" s="122" t="n">
        <f aca="false">M74*31.25</f>
        <v>266.408591736452</v>
      </c>
    </row>
    <row collapsed="false" customFormat="false" customHeight="false" hidden="false" ht="12.75" outlineLevel="0" r="75">
      <c r="A75" s="121" t="n">
        <v>40402</v>
      </c>
      <c r="B75" s="0" t="s">
        <v>150</v>
      </c>
      <c r="C75" s="0" t="n">
        <v>9.031</v>
      </c>
      <c r="D75" s="0" t="n">
        <v>323.632</v>
      </c>
      <c r="E75" s="0" t="n">
        <v>27.83</v>
      </c>
      <c r="F75" s="0" t="n">
        <v>2782</v>
      </c>
      <c r="G75" s="0" t="n">
        <v>17.5</v>
      </c>
      <c r="I75" s="122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107.940445583323</v>
      </c>
      <c r="J75" s="123" t="n">
        <f aca="false">I75*20.9/100</f>
        <v>22.5595531269144</v>
      </c>
      <c r="K75" s="82" t="n">
        <f aca="false">($B$9-EXP(52.57-6690.9/(273.15+G75)-4.681*LN(273.15+G75)))*I75/100*0.2095</f>
        <v>224.540496148519</v>
      </c>
      <c r="L75" s="82" t="n">
        <f aca="false">K75/1.33322</f>
        <v>168.419687784851</v>
      </c>
      <c r="M75" s="122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8.5018905386534</v>
      </c>
      <c r="N75" s="122" t="n">
        <f aca="false">M75*31.25</f>
        <v>265.684079332919</v>
      </c>
    </row>
    <row collapsed="false" customFormat="false" customHeight="false" hidden="false" ht="12.75" outlineLevel="0" r="76">
      <c r="A76" s="121" t="n">
        <v>40402</v>
      </c>
      <c r="B76" s="0" t="s">
        <v>151</v>
      </c>
      <c r="C76" s="0" t="n">
        <v>9.198</v>
      </c>
      <c r="D76" s="0" t="n">
        <v>328.97</v>
      </c>
      <c r="E76" s="0" t="n">
        <v>27.65</v>
      </c>
      <c r="F76" s="0" t="n">
        <v>2782</v>
      </c>
      <c r="G76" s="0" t="n">
        <v>17.5</v>
      </c>
      <c r="I76" s="122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109.720898561279</v>
      </c>
      <c r="J76" s="123" t="n">
        <f aca="false">I76*20.9/100</f>
        <v>22.9316677993073</v>
      </c>
      <c r="K76" s="82" t="n">
        <f aca="false">($B$9-EXP(52.57-6690.9/(273.15+G76)-4.681*LN(273.15+G76)))*I76/100*0.2095</f>
        <v>228.244240309283</v>
      </c>
      <c r="L76" s="82" t="n">
        <f aca="false">K76/1.33322</f>
        <v>171.197732039185</v>
      </c>
      <c r="M76" s="122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8.64212727981193</v>
      </c>
      <c r="N76" s="122" t="n">
        <f aca="false">M76*31.25</f>
        <v>270.066477494123</v>
      </c>
    </row>
    <row collapsed="false" customFormat="false" customHeight="false" hidden="false" ht="12.75" outlineLevel="0" r="77">
      <c r="A77" s="121" t="n">
        <v>40402</v>
      </c>
      <c r="B77" s="0" t="s">
        <v>152</v>
      </c>
      <c r="C77" s="0" t="n">
        <v>9.364</v>
      </c>
      <c r="D77" s="0" t="n">
        <v>321.253</v>
      </c>
      <c r="E77" s="0" t="n">
        <v>27.87</v>
      </c>
      <c r="F77" s="0" t="n">
        <v>2788</v>
      </c>
      <c r="G77" s="0" t="n">
        <v>17.6</v>
      </c>
      <c r="I77" s="122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107.368223208593</v>
      </c>
      <c r="J77" s="123" t="n">
        <f aca="false">I77*20.9/100</f>
        <v>22.4399586505958</v>
      </c>
      <c r="K77" s="82" t="n">
        <f aca="false">($B$9-EXP(52.57-6690.9/(273.15+G77)-4.681*LN(273.15+G77)))*I77/100*0.2095</f>
        <v>223.321605411169</v>
      </c>
      <c r="L77" s="82" t="n">
        <f aca="false">K77/1.33322</f>
        <v>167.505442020949</v>
      </c>
      <c r="M77" s="122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8.44080944389533</v>
      </c>
      <c r="N77" s="122" t="n">
        <f aca="false">M77*31.25</f>
        <v>263.775295121729</v>
      </c>
    </row>
    <row collapsed="false" customFormat="false" customHeight="false" hidden="false" ht="12.75" outlineLevel="0" r="78">
      <c r="A78" s="121" t="n">
        <v>40402</v>
      </c>
      <c r="B78" s="0" t="s">
        <v>153</v>
      </c>
      <c r="C78" s="0" t="n">
        <v>9.531</v>
      </c>
      <c r="D78" s="0" t="n">
        <v>323.888</v>
      </c>
      <c r="E78" s="0" t="n">
        <v>27.78</v>
      </c>
      <c r="F78" s="0" t="n">
        <v>2780</v>
      </c>
      <c r="G78" s="0" t="n">
        <v>17.6</v>
      </c>
      <c r="I78" s="122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108.24888952405</v>
      </c>
      <c r="J78" s="123" t="n">
        <f aca="false">I78*20.9/100</f>
        <v>22.6240179105264</v>
      </c>
      <c r="K78" s="82" t="n">
        <f aca="false">($B$9-EXP(52.57-6690.9/(273.15+G78)-4.681*LN(273.15+G78)))*I78/100*0.2095</f>
        <v>225.153356086761</v>
      </c>
      <c r="L78" s="82" t="n">
        <f aca="false">K78/1.33322</f>
        <v>168.879371811675</v>
      </c>
      <c r="M78" s="122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8.51004349034118</v>
      </c>
      <c r="N78" s="122" t="n">
        <f aca="false">M78*31.25</f>
        <v>265.938859073162</v>
      </c>
    </row>
    <row collapsed="false" customFormat="false" customHeight="false" hidden="false" ht="12.75" outlineLevel="0" r="79">
      <c r="A79" s="121" t="n">
        <v>40402</v>
      </c>
      <c r="B79" s="0" t="s">
        <v>154</v>
      </c>
      <c r="C79" s="0" t="n">
        <v>9.698</v>
      </c>
      <c r="D79" s="0" t="n">
        <v>325.363</v>
      </c>
      <c r="E79" s="0" t="n">
        <v>27.73</v>
      </c>
      <c r="F79" s="0" t="n">
        <v>2793</v>
      </c>
      <c r="G79" s="0" t="n">
        <v>17.6</v>
      </c>
      <c r="I79" s="122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108.741845955041</v>
      </c>
      <c r="J79" s="123" t="n">
        <f aca="false">I79*20.9/100</f>
        <v>22.7270458046035</v>
      </c>
      <c r="K79" s="82" t="n">
        <f aca="false">($B$9-EXP(52.57-6690.9/(273.15+G79)-4.681*LN(273.15+G79)))*I79/100*0.2095</f>
        <v>226.178685725986</v>
      </c>
      <c r="L79" s="82" t="n">
        <f aca="false">K79/1.33322</f>
        <v>169.648434411414</v>
      </c>
      <c r="M79" s="122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8.54879751992081</v>
      </c>
      <c r="N79" s="122" t="n">
        <f aca="false">M79*31.25</f>
        <v>267.149922497525</v>
      </c>
    </row>
    <row collapsed="false" customFormat="false" customHeight="false" hidden="false" ht="12.75" outlineLevel="0" r="80">
      <c r="A80" s="121" t="n">
        <v>40402</v>
      </c>
      <c r="B80" s="0" t="s">
        <v>155</v>
      </c>
      <c r="C80" s="0" t="n">
        <v>9.865</v>
      </c>
      <c r="D80" s="0" t="n">
        <v>321.253</v>
      </c>
      <c r="E80" s="0" t="n">
        <v>27.87</v>
      </c>
      <c r="F80" s="0" t="n">
        <v>2781</v>
      </c>
      <c r="G80" s="0" t="n">
        <v>17.6</v>
      </c>
      <c r="I80" s="122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107.368223208593</v>
      </c>
      <c r="J80" s="123" t="n">
        <f aca="false">I80*20.9/100</f>
        <v>22.4399586505958</v>
      </c>
      <c r="K80" s="82" t="n">
        <f aca="false">($B$9-EXP(52.57-6690.9/(273.15+G80)-4.681*LN(273.15+G80)))*I80/100*0.2095</f>
        <v>223.321605411169</v>
      </c>
      <c r="L80" s="82" t="n">
        <f aca="false">K80/1.33322</f>
        <v>167.505442020949</v>
      </c>
      <c r="M80" s="122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8.44080944389533</v>
      </c>
      <c r="N80" s="122" t="n">
        <f aca="false">M80*31.25</f>
        <v>263.775295121729</v>
      </c>
    </row>
    <row collapsed="false" customFormat="false" customHeight="false" hidden="false" ht="12.75" outlineLevel="0" r="81">
      <c r="A81" s="121" t="n">
        <v>40402</v>
      </c>
      <c r="B81" s="0" t="s">
        <v>156</v>
      </c>
      <c r="C81" s="0" t="n">
        <v>10.032</v>
      </c>
      <c r="D81" s="0" t="n">
        <v>321.544</v>
      </c>
      <c r="E81" s="0" t="n">
        <v>27.86</v>
      </c>
      <c r="F81" s="0" t="n">
        <v>2781</v>
      </c>
      <c r="G81" s="0" t="n">
        <v>17.6</v>
      </c>
      <c r="I81" s="122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107.46565501806</v>
      </c>
      <c r="J81" s="123" t="n">
        <f aca="false">I81*20.9/100</f>
        <v>22.4603218987745</v>
      </c>
      <c r="K81" s="82" t="n">
        <f aca="false">($B$9-EXP(52.57-6690.9/(273.15+G81)-4.681*LN(273.15+G81)))*I81/100*0.2095</f>
        <v>223.524259673837</v>
      </c>
      <c r="L81" s="82" t="n">
        <f aca="false">K81/1.33322</f>
        <v>167.657445638257</v>
      </c>
      <c r="M81" s="122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8.44846909693708</v>
      </c>
      <c r="N81" s="122" t="n">
        <f aca="false">M81*31.25</f>
        <v>264.014659279284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2013-09-24T16:51:37.00Z</dcterms:modified>
  <cp:revision>0</cp:revision>
</cp:coreProperties>
</file>