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5" i="2"/>
  <c r="D13" i="2"/>
  <c r="F13" i="2"/>
  <c r="F14" i="2"/>
  <c r="F15" i="2"/>
  <c r="J16" i="2"/>
  <c r="B45" i="1"/>
  <c r="B34" i="1"/>
  <c r="B32" i="1"/>
  <c r="B33" i="1"/>
  <c r="B31" i="1"/>
  <c r="B44" i="1"/>
  <c r="D16" i="2"/>
  <c r="D14" i="2"/>
  <c r="J15" i="2"/>
  <c r="B40" i="1"/>
  <c r="B39" i="1"/>
  <c r="B38" i="1"/>
  <c r="B35" i="1"/>
  <c r="B36" i="1"/>
  <c r="B43" i="1"/>
  <c r="B42" i="1"/>
  <c r="B18" i="1"/>
  <c r="H13" i="2"/>
  <c r="B19" i="1"/>
  <c r="B20" i="1"/>
  <c r="B21" i="1"/>
  <c r="B22" i="1"/>
  <c r="I136" i="2"/>
  <c r="I138" i="2"/>
  <c r="I140" i="2"/>
  <c r="I142" i="2"/>
  <c r="I144" i="2"/>
  <c r="I146" i="2"/>
  <c r="I148" i="2"/>
  <c r="I150" i="2"/>
  <c r="I124" i="2"/>
  <c r="I126" i="2"/>
  <c r="I128" i="2"/>
  <c r="I130" i="2"/>
  <c r="I132" i="2"/>
  <c r="I134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70" i="2"/>
  <c r="I137" i="2"/>
  <c r="I139" i="2"/>
  <c r="I141" i="2"/>
  <c r="I143" i="2"/>
  <c r="I145" i="2"/>
  <c r="I147" i="2"/>
  <c r="I149" i="2"/>
  <c r="I123" i="2"/>
  <c r="I125" i="2"/>
  <c r="I127" i="2"/>
  <c r="I135" i="2"/>
  <c r="I131" i="2"/>
  <c r="I47" i="2"/>
  <c r="I55" i="2"/>
  <c r="I63" i="2"/>
  <c r="I53" i="2"/>
  <c r="I59" i="2"/>
  <c r="I65" i="2"/>
  <c r="I76" i="2"/>
  <c r="I77" i="2"/>
  <c r="I84" i="2"/>
  <c r="I85" i="2"/>
  <c r="I92" i="2"/>
  <c r="I93" i="2"/>
  <c r="I100" i="2"/>
  <c r="I101" i="2"/>
  <c r="I108" i="2"/>
  <c r="I109" i="2"/>
  <c r="I116" i="2"/>
  <c r="I117" i="2"/>
  <c r="I38" i="2"/>
  <c r="I39" i="2"/>
  <c r="I25" i="2"/>
  <c r="I26" i="2"/>
  <c r="I33" i="2"/>
  <c r="I34" i="2"/>
  <c r="I45" i="2"/>
  <c r="I51" i="2"/>
  <c r="I57" i="2"/>
  <c r="I71" i="2"/>
  <c r="I78" i="2"/>
  <c r="I79" i="2"/>
  <c r="I86" i="2"/>
  <c r="I87" i="2"/>
  <c r="I94" i="2"/>
  <c r="I95" i="2"/>
  <c r="I102" i="2"/>
  <c r="I103" i="2"/>
  <c r="I110" i="2"/>
  <c r="I111" i="2"/>
  <c r="I118" i="2"/>
  <c r="I119" i="2"/>
  <c r="I40" i="2"/>
  <c r="I41" i="2"/>
  <c r="I27" i="2"/>
  <c r="I28" i="2"/>
  <c r="I35" i="2"/>
  <c r="I36" i="2"/>
  <c r="I129" i="2"/>
  <c r="I43" i="2"/>
  <c r="I49" i="2"/>
  <c r="I69" i="2"/>
  <c r="I72" i="2"/>
  <c r="I73" i="2"/>
  <c r="I80" i="2"/>
  <c r="I81" i="2"/>
  <c r="I88" i="2"/>
  <c r="I89" i="2"/>
  <c r="I96" i="2"/>
  <c r="I97" i="2"/>
  <c r="I104" i="2"/>
  <c r="I105" i="2"/>
  <c r="I133" i="2"/>
  <c r="I91" i="2"/>
  <c r="I98" i="2"/>
  <c r="I112" i="2"/>
  <c r="I121" i="2"/>
  <c r="I42" i="2"/>
  <c r="I30" i="2"/>
  <c r="I21" i="2"/>
  <c r="I61" i="2"/>
  <c r="I74" i="2"/>
  <c r="I99" i="2"/>
  <c r="I106" i="2"/>
  <c r="I114" i="2"/>
  <c r="I37" i="2"/>
  <c r="I23" i="2"/>
  <c r="I32" i="2"/>
  <c r="I67" i="2"/>
  <c r="I75" i="2"/>
  <c r="I82" i="2"/>
  <c r="I107" i="2"/>
  <c r="I113" i="2"/>
  <c r="I120" i="2"/>
  <c r="I22" i="2"/>
  <c r="I29" i="2"/>
  <c r="I83" i="2"/>
  <c r="I90" i="2"/>
  <c r="I115" i="2"/>
  <c r="I122" i="2"/>
  <c r="I24" i="2"/>
  <c r="I31" i="2"/>
  <c r="H14" i="2"/>
  <c r="J122" i="2"/>
  <c r="K122" i="2"/>
  <c r="L122" i="2"/>
  <c r="M122" i="2"/>
  <c r="N122" i="2"/>
  <c r="J29" i="2"/>
  <c r="M29" i="2"/>
  <c r="N29" i="2"/>
  <c r="K29" i="2"/>
  <c r="L29" i="2"/>
  <c r="J107" i="2"/>
  <c r="K107" i="2"/>
  <c r="L107" i="2"/>
  <c r="M107" i="2"/>
  <c r="N107" i="2"/>
  <c r="J32" i="2"/>
  <c r="K32" i="2"/>
  <c r="L32" i="2"/>
  <c r="M32" i="2"/>
  <c r="N32" i="2"/>
  <c r="J106" i="2"/>
  <c r="K106" i="2"/>
  <c r="L106" i="2"/>
  <c r="M106" i="2"/>
  <c r="N106" i="2"/>
  <c r="M21" i="2"/>
  <c r="N21" i="2"/>
  <c r="K21" i="2"/>
  <c r="L21" i="2"/>
  <c r="J21" i="2"/>
  <c r="J112" i="2"/>
  <c r="M112" i="2"/>
  <c r="N112" i="2"/>
  <c r="K112" i="2"/>
  <c r="L112" i="2"/>
  <c r="K105" i="2"/>
  <c r="L105" i="2"/>
  <c r="M105" i="2"/>
  <c r="N105" i="2"/>
  <c r="J105" i="2"/>
  <c r="K89" i="2"/>
  <c r="L89" i="2"/>
  <c r="M89" i="2"/>
  <c r="N89" i="2"/>
  <c r="J89" i="2"/>
  <c r="K43" i="2"/>
  <c r="L43" i="2"/>
  <c r="M43" i="2"/>
  <c r="N43" i="2"/>
  <c r="J43" i="2"/>
  <c r="M119" i="2"/>
  <c r="N119" i="2"/>
  <c r="J119" i="2"/>
  <c r="K119" i="2"/>
  <c r="L119" i="2"/>
  <c r="M87" i="2"/>
  <c r="N87" i="2"/>
  <c r="J87" i="2"/>
  <c r="K87" i="2"/>
  <c r="L87" i="2"/>
  <c r="J34" i="2"/>
  <c r="K34" i="2"/>
  <c r="L34" i="2"/>
  <c r="M34" i="2"/>
  <c r="N34" i="2"/>
  <c r="J109" i="2"/>
  <c r="K109" i="2"/>
  <c r="L109" i="2"/>
  <c r="M109" i="2"/>
  <c r="N109" i="2"/>
  <c r="J77" i="2"/>
  <c r="K77" i="2"/>
  <c r="L77" i="2"/>
  <c r="M77" i="2"/>
  <c r="N77" i="2"/>
  <c r="K131" i="2"/>
  <c r="L131" i="2"/>
  <c r="J131" i="2"/>
  <c r="M131" i="2"/>
  <c r="N131" i="2"/>
  <c r="K143" i="2"/>
  <c r="L143" i="2"/>
  <c r="M143" i="2"/>
  <c r="N143" i="2"/>
  <c r="J143" i="2"/>
  <c r="M62" i="2"/>
  <c r="N62" i="2"/>
  <c r="J62" i="2"/>
  <c r="K62" i="2"/>
  <c r="L62" i="2"/>
  <c r="M46" i="2"/>
  <c r="N46" i="2"/>
  <c r="J46" i="2"/>
  <c r="K46" i="2"/>
  <c r="L46" i="2"/>
  <c r="M150" i="2"/>
  <c r="N150" i="2"/>
  <c r="K150" i="2"/>
  <c r="L150" i="2"/>
  <c r="J150" i="2"/>
  <c r="J115" i="2"/>
  <c r="K115" i="2"/>
  <c r="L115" i="2"/>
  <c r="M115" i="2"/>
  <c r="N115" i="2"/>
  <c r="J82" i="2"/>
  <c r="K82" i="2"/>
  <c r="L82" i="2"/>
  <c r="M82" i="2"/>
  <c r="N82" i="2"/>
  <c r="J99" i="2"/>
  <c r="K99" i="2"/>
  <c r="L99" i="2"/>
  <c r="M99" i="2"/>
  <c r="N99" i="2"/>
  <c r="J98" i="2"/>
  <c r="K98" i="2"/>
  <c r="L98" i="2"/>
  <c r="M98" i="2"/>
  <c r="N98" i="2"/>
  <c r="J104" i="2"/>
  <c r="M104" i="2"/>
  <c r="N104" i="2"/>
  <c r="K104" i="2"/>
  <c r="L104" i="2"/>
  <c r="K129" i="2"/>
  <c r="L129" i="2"/>
  <c r="J129" i="2"/>
  <c r="M129" i="2"/>
  <c r="N129" i="2"/>
  <c r="J27" i="2"/>
  <c r="M27" i="2"/>
  <c r="N27" i="2"/>
  <c r="K27" i="2"/>
  <c r="L27" i="2"/>
  <c r="J102" i="2"/>
  <c r="M102" i="2"/>
  <c r="N102" i="2"/>
  <c r="K102" i="2"/>
  <c r="L102" i="2"/>
  <c r="K57" i="2"/>
  <c r="L57" i="2"/>
  <c r="M57" i="2"/>
  <c r="N57" i="2"/>
  <c r="J57" i="2"/>
  <c r="J38" i="2"/>
  <c r="K38" i="2"/>
  <c r="L38" i="2"/>
  <c r="M38" i="2"/>
  <c r="N38" i="2"/>
  <c r="J92" i="2"/>
  <c r="K92" i="2"/>
  <c r="L92" i="2"/>
  <c r="M92" i="2"/>
  <c r="N92" i="2"/>
  <c r="K63" i="2"/>
  <c r="L63" i="2"/>
  <c r="M63" i="2"/>
  <c r="N63" i="2"/>
  <c r="J63" i="2"/>
  <c r="K149" i="2"/>
  <c r="L149" i="2"/>
  <c r="M149" i="2"/>
  <c r="N149" i="2"/>
  <c r="J149" i="2"/>
  <c r="M68" i="2"/>
  <c r="N68" i="2"/>
  <c r="K68" i="2"/>
  <c r="L68" i="2"/>
  <c r="J68" i="2"/>
  <c r="M52" i="2"/>
  <c r="N52" i="2"/>
  <c r="K52" i="2"/>
  <c r="L52" i="2"/>
  <c r="J52" i="2"/>
  <c r="M128" i="2"/>
  <c r="N128" i="2"/>
  <c r="K128" i="2"/>
  <c r="L128" i="2"/>
  <c r="J128" i="2"/>
  <c r="M140" i="2"/>
  <c r="N140" i="2"/>
  <c r="K140" i="2"/>
  <c r="L140" i="2"/>
  <c r="J140" i="2"/>
  <c r="J90" i="2"/>
  <c r="K90" i="2"/>
  <c r="L90" i="2"/>
  <c r="M90" i="2"/>
  <c r="N90" i="2"/>
  <c r="J75" i="2"/>
  <c r="K75" i="2"/>
  <c r="L75" i="2"/>
  <c r="M75" i="2"/>
  <c r="N75" i="2"/>
  <c r="J74" i="2"/>
  <c r="K74" i="2"/>
  <c r="L74" i="2"/>
  <c r="M74" i="2"/>
  <c r="N74" i="2"/>
  <c r="J91" i="2"/>
  <c r="K91" i="2"/>
  <c r="L91" i="2"/>
  <c r="M91" i="2"/>
  <c r="N91" i="2"/>
  <c r="K81" i="2"/>
  <c r="L81" i="2"/>
  <c r="M81" i="2"/>
  <c r="N81" i="2"/>
  <c r="J81" i="2"/>
  <c r="M36" i="2"/>
  <c r="N36" i="2"/>
  <c r="J36" i="2"/>
  <c r="K36" i="2"/>
  <c r="L36" i="2"/>
  <c r="M111" i="2"/>
  <c r="N111" i="2"/>
  <c r="J111" i="2"/>
  <c r="K111" i="2"/>
  <c r="L111" i="2"/>
  <c r="M95" i="2"/>
  <c r="N95" i="2"/>
  <c r="J95" i="2"/>
  <c r="K95" i="2"/>
  <c r="L95" i="2"/>
  <c r="M79" i="2"/>
  <c r="N79" i="2"/>
  <c r="J79" i="2"/>
  <c r="K79" i="2"/>
  <c r="L79" i="2"/>
  <c r="K51" i="2"/>
  <c r="L51" i="2"/>
  <c r="J51" i="2"/>
  <c r="M51" i="2"/>
  <c r="N51" i="2"/>
  <c r="J26" i="2"/>
  <c r="K26" i="2"/>
  <c r="L26" i="2"/>
  <c r="M26" i="2"/>
  <c r="N26" i="2"/>
  <c r="J117" i="2"/>
  <c r="K117" i="2"/>
  <c r="L117" i="2"/>
  <c r="M117" i="2"/>
  <c r="N117" i="2"/>
  <c r="J101" i="2"/>
  <c r="K101" i="2"/>
  <c r="L101" i="2"/>
  <c r="M101" i="2"/>
  <c r="N101" i="2"/>
  <c r="J85" i="2"/>
  <c r="K85" i="2"/>
  <c r="L85" i="2"/>
  <c r="M85" i="2"/>
  <c r="N85" i="2"/>
  <c r="K65" i="2"/>
  <c r="L65" i="2"/>
  <c r="M65" i="2"/>
  <c r="N65" i="2"/>
  <c r="J65" i="2"/>
  <c r="K55" i="2"/>
  <c r="L55" i="2"/>
  <c r="M55" i="2"/>
  <c r="N55" i="2"/>
  <c r="J55" i="2"/>
  <c r="K127" i="2"/>
  <c r="L127" i="2"/>
  <c r="M127" i="2"/>
  <c r="N127" i="2"/>
  <c r="J127" i="2"/>
  <c r="K147" i="2"/>
  <c r="L147" i="2"/>
  <c r="M147" i="2"/>
  <c r="N147" i="2"/>
  <c r="J147" i="2"/>
  <c r="K139" i="2"/>
  <c r="L139" i="2"/>
  <c r="M139" i="2"/>
  <c r="N139" i="2"/>
  <c r="J139" i="2"/>
  <c r="M66" i="2"/>
  <c r="N66" i="2"/>
  <c r="J66" i="2"/>
  <c r="K66" i="2"/>
  <c r="L66" i="2"/>
  <c r="M58" i="2"/>
  <c r="N58" i="2"/>
  <c r="J58" i="2"/>
  <c r="K58" i="2"/>
  <c r="L58" i="2"/>
  <c r="M50" i="2"/>
  <c r="N50" i="2"/>
  <c r="J50" i="2"/>
  <c r="K50" i="2"/>
  <c r="L50" i="2"/>
  <c r="M134" i="2"/>
  <c r="N134" i="2"/>
  <c r="K134" i="2"/>
  <c r="L134" i="2"/>
  <c r="J134" i="2"/>
  <c r="M126" i="2"/>
  <c r="N126" i="2"/>
  <c r="K126" i="2"/>
  <c r="L126" i="2"/>
  <c r="J126" i="2"/>
  <c r="M146" i="2"/>
  <c r="N146" i="2"/>
  <c r="K146" i="2"/>
  <c r="L146" i="2"/>
  <c r="J146" i="2"/>
  <c r="M138" i="2"/>
  <c r="N138" i="2"/>
  <c r="K138" i="2"/>
  <c r="L138" i="2"/>
  <c r="J138" i="2"/>
  <c r="J24" i="2"/>
  <c r="K24" i="2"/>
  <c r="L24" i="2"/>
  <c r="M24" i="2"/>
  <c r="N24" i="2"/>
  <c r="J83" i="2"/>
  <c r="K83" i="2"/>
  <c r="L83" i="2"/>
  <c r="M83" i="2"/>
  <c r="N83" i="2"/>
  <c r="K113" i="2"/>
  <c r="L113" i="2"/>
  <c r="M113" i="2"/>
  <c r="N113" i="2"/>
  <c r="J113" i="2"/>
  <c r="K67" i="2"/>
  <c r="L67" i="2"/>
  <c r="J67" i="2"/>
  <c r="M67" i="2"/>
  <c r="N67" i="2"/>
  <c r="J114" i="2"/>
  <c r="K114" i="2"/>
  <c r="L114" i="2"/>
  <c r="M114" i="2"/>
  <c r="N114" i="2"/>
  <c r="K61" i="2"/>
  <c r="L61" i="2"/>
  <c r="J61" i="2"/>
  <c r="M61" i="2"/>
  <c r="N61" i="2"/>
  <c r="K121" i="2"/>
  <c r="L121" i="2"/>
  <c r="M121" i="2"/>
  <c r="N121" i="2"/>
  <c r="J121" i="2"/>
  <c r="K133" i="2"/>
  <c r="L133" i="2"/>
  <c r="M133" i="2"/>
  <c r="N133" i="2"/>
  <c r="J133" i="2"/>
  <c r="J96" i="2"/>
  <c r="M96" i="2"/>
  <c r="N96" i="2"/>
  <c r="K96" i="2"/>
  <c r="L96" i="2"/>
  <c r="J80" i="2"/>
  <c r="M80" i="2"/>
  <c r="N80" i="2"/>
  <c r="K80" i="2"/>
  <c r="L80" i="2"/>
  <c r="K49" i="2"/>
  <c r="L49" i="2"/>
  <c r="M49" i="2"/>
  <c r="N49" i="2"/>
  <c r="J49" i="2"/>
  <c r="J35" i="2"/>
  <c r="M35" i="2"/>
  <c r="N35" i="2"/>
  <c r="K35" i="2"/>
  <c r="L35" i="2"/>
  <c r="J40" i="2"/>
  <c r="M40" i="2"/>
  <c r="N40" i="2"/>
  <c r="K40" i="2"/>
  <c r="L40" i="2"/>
  <c r="J110" i="2"/>
  <c r="M110" i="2"/>
  <c r="N110" i="2"/>
  <c r="K110" i="2"/>
  <c r="L110" i="2"/>
  <c r="J94" i="2"/>
  <c r="M94" i="2"/>
  <c r="N94" i="2"/>
  <c r="K94" i="2"/>
  <c r="L94" i="2"/>
  <c r="J78" i="2"/>
  <c r="M78" i="2"/>
  <c r="N78" i="2"/>
  <c r="K78" i="2"/>
  <c r="L78" i="2"/>
  <c r="K45" i="2"/>
  <c r="L45" i="2"/>
  <c r="J45" i="2"/>
  <c r="M45" i="2"/>
  <c r="N45" i="2"/>
  <c r="J25" i="2"/>
  <c r="K25" i="2"/>
  <c r="L25" i="2"/>
  <c r="M25" i="2"/>
  <c r="N25" i="2"/>
  <c r="J116" i="2"/>
  <c r="K116" i="2"/>
  <c r="L116" i="2"/>
  <c r="M116" i="2"/>
  <c r="N116" i="2"/>
  <c r="J100" i="2"/>
  <c r="K100" i="2"/>
  <c r="L100" i="2"/>
  <c r="M100" i="2"/>
  <c r="N100" i="2"/>
  <c r="J84" i="2"/>
  <c r="K84" i="2"/>
  <c r="L84" i="2"/>
  <c r="M84" i="2"/>
  <c r="N84" i="2"/>
  <c r="K59" i="2"/>
  <c r="L59" i="2"/>
  <c r="J59" i="2"/>
  <c r="M59" i="2"/>
  <c r="N59" i="2"/>
  <c r="K47" i="2"/>
  <c r="L47" i="2"/>
  <c r="J47" i="2"/>
  <c r="M47" i="2"/>
  <c r="N47" i="2"/>
  <c r="K125" i="2"/>
  <c r="L125" i="2"/>
  <c r="M125" i="2"/>
  <c r="N125" i="2"/>
  <c r="J125" i="2"/>
  <c r="K145" i="2"/>
  <c r="L145" i="2"/>
  <c r="M145" i="2"/>
  <c r="N145" i="2"/>
  <c r="J145" i="2"/>
  <c r="K137" i="2"/>
  <c r="L137" i="2"/>
  <c r="M137" i="2"/>
  <c r="N137" i="2"/>
  <c r="J137" i="2"/>
  <c r="M64" i="2"/>
  <c r="N64" i="2"/>
  <c r="J64" i="2"/>
  <c r="K64" i="2"/>
  <c r="L64" i="2"/>
  <c r="M56" i="2"/>
  <c r="N56" i="2"/>
  <c r="J56" i="2"/>
  <c r="K56" i="2"/>
  <c r="L56" i="2"/>
  <c r="M48" i="2"/>
  <c r="N48" i="2"/>
  <c r="K48" i="2"/>
  <c r="L48" i="2"/>
  <c r="J48" i="2"/>
  <c r="M132" i="2"/>
  <c r="N132" i="2"/>
  <c r="J132" i="2"/>
  <c r="K132" i="2"/>
  <c r="L132" i="2"/>
  <c r="M124" i="2"/>
  <c r="N124" i="2"/>
  <c r="K124" i="2"/>
  <c r="L124" i="2"/>
  <c r="J124" i="2"/>
  <c r="M144" i="2"/>
  <c r="N144" i="2"/>
  <c r="K144" i="2"/>
  <c r="L144" i="2"/>
  <c r="J144" i="2"/>
  <c r="M136" i="2"/>
  <c r="N136" i="2"/>
  <c r="K136" i="2"/>
  <c r="L136" i="2"/>
  <c r="J136" i="2"/>
  <c r="K73" i="2"/>
  <c r="L73" i="2"/>
  <c r="M73" i="2"/>
  <c r="N73" i="2"/>
  <c r="J73" i="2"/>
  <c r="M28" i="2"/>
  <c r="N28" i="2"/>
  <c r="J28" i="2"/>
  <c r="K28" i="2"/>
  <c r="L28" i="2"/>
  <c r="M103" i="2"/>
  <c r="N103" i="2"/>
  <c r="J103" i="2"/>
  <c r="K103" i="2"/>
  <c r="L103" i="2"/>
  <c r="M71" i="2"/>
  <c r="N71" i="2"/>
  <c r="J71" i="2"/>
  <c r="K71" i="2"/>
  <c r="L71" i="2"/>
  <c r="J39" i="2"/>
  <c r="K39" i="2"/>
  <c r="L39" i="2"/>
  <c r="M39" i="2"/>
  <c r="N39" i="2"/>
  <c r="J93" i="2"/>
  <c r="K93" i="2"/>
  <c r="L93" i="2"/>
  <c r="M93" i="2"/>
  <c r="N93" i="2"/>
  <c r="K53" i="2"/>
  <c r="L53" i="2"/>
  <c r="J53" i="2"/>
  <c r="M53" i="2"/>
  <c r="N53" i="2"/>
  <c r="K123" i="2"/>
  <c r="L123" i="2"/>
  <c r="M123" i="2"/>
  <c r="N123" i="2"/>
  <c r="J123" i="2"/>
  <c r="J70" i="2"/>
  <c r="M70" i="2"/>
  <c r="N70" i="2"/>
  <c r="K70" i="2"/>
  <c r="L70" i="2"/>
  <c r="M54" i="2"/>
  <c r="N54" i="2"/>
  <c r="J54" i="2"/>
  <c r="K54" i="2"/>
  <c r="L54" i="2"/>
  <c r="M130" i="2"/>
  <c r="N130" i="2"/>
  <c r="J130" i="2"/>
  <c r="K130" i="2"/>
  <c r="L130" i="2"/>
  <c r="M142" i="2"/>
  <c r="N142" i="2"/>
  <c r="K142" i="2"/>
  <c r="L142" i="2"/>
  <c r="J142" i="2"/>
  <c r="B24" i="1"/>
  <c r="B23" i="1"/>
  <c r="J13" i="2"/>
  <c r="J14" i="2"/>
  <c r="K22" i="2"/>
  <c r="L22" i="2"/>
  <c r="M22" i="2"/>
  <c r="N22" i="2"/>
  <c r="J22" i="2"/>
  <c r="J23" i="2"/>
  <c r="K23" i="2"/>
  <c r="L23" i="2"/>
  <c r="M23" i="2"/>
  <c r="N23" i="2"/>
  <c r="K30" i="2"/>
  <c r="L30" i="2"/>
  <c r="M30" i="2"/>
  <c r="N30" i="2"/>
  <c r="J30" i="2"/>
  <c r="J88" i="2"/>
  <c r="M88" i="2"/>
  <c r="N88" i="2"/>
  <c r="K88" i="2"/>
  <c r="L88" i="2"/>
  <c r="J72" i="2"/>
  <c r="M72" i="2"/>
  <c r="N72" i="2"/>
  <c r="K72" i="2"/>
  <c r="L72" i="2"/>
  <c r="J118" i="2"/>
  <c r="M118" i="2"/>
  <c r="N118" i="2"/>
  <c r="K118" i="2"/>
  <c r="L118" i="2"/>
  <c r="J86" i="2"/>
  <c r="M86" i="2"/>
  <c r="N86" i="2"/>
  <c r="K86" i="2"/>
  <c r="L86" i="2"/>
  <c r="J33" i="2"/>
  <c r="K33" i="2"/>
  <c r="L33" i="2"/>
  <c r="M33" i="2"/>
  <c r="N33" i="2"/>
  <c r="J108" i="2"/>
  <c r="K108" i="2"/>
  <c r="L108" i="2"/>
  <c r="M108" i="2"/>
  <c r="N108" i="2"/>
  <c r="J76" i="2"/>
  <c r="K76" i="2"/>
  <c r="L76" i="2"/>
  <c r="M76" i="2"/>
  <c r="N76" i="2"/>
  <c r="J135" i="2"/>
  <c r="M135" i="2"/>
  <c r="N135" i="2"/>
  <c r="K135" i="2"/>
  <c r="L135" i="2"/>
  <c r="K141" i="2"/>
  <c r="L141" i="2"/>
  <c r="M141" i="2"/>
  <c r="N141" i="2"/>
  <c r="J141" i="2"/>
  <c r="M60" i="2"/>
  <c r="N60" i="2"/>
  <c r="K60" i="2"/>
  <c r="L60" i="2"/>
  <c r="J60" i="2"/>
  <c r="M44" i="2"/>
  <c r="N44" i="2"/>
  <c r="K44" i="2"/>
  <c r="L44" i="2"/>
  <c r="J44" i="2"/>
  <c r="M148" i="2"/>
  <c r="N148" i="2"/>
  <c r="K148" i="2"/>
  <c r="L148" i="2"/>
  <c r="J148" i="2"/>
  <c r="J31" i="2"/>
  <c r="K31" i="2"/>
  <c r="L31" i="2"/>
  <c r="M31" i="2"/>
  <c r="N31" i="2"/>
  <c r="J120" i="2"/>
  <c r="M120" i="2"/>
  <c r="N120" i="2"/>
  <c r="K120" i="2"/>
  <c r="L120" i="2"/>
  <c r="J37" i="2"/>
  <c r="K37" i="2"/>
  <c r="L37" i="2"/>
  <c r="M37" i="2"/>
  <c r="N37" i="2"/>
  <c r="J42" i="2"/>
  <c r="M42" i="2"/>
  <c r="N42" i="2"/>
  <c r="K42" i="2"/>
  <c r="L42" i="2"/>
  <c r="K97" i="2"/>
  <c r="L97" i="2"/>
  <c r="M97" i="2"/>
  <c r="N97" i="2"/>
  <c r="J97" i="2"/>
  <c r="K69" i="2"/>
  <c r="L69" i="2"/>
  <c r="J69" i="2"/>
  <c r="M69" i="2"/>
  <c r="N69" i="2"/>
  <c r="M41" i="2"/>
  <c r="N41" i="2"/>
  <c r="J41" i="2"/>
  <c r="K41" i="2"/>
  <c r="L41" i="2"/>
</calcChain>
</file>

<file path=xl/sharedStrings.xml><?xml version="1.0" encoding="utf-8"?>
<sst xmlns="http://schemas.openxmlformats.org/spreadsheetml/2006/main" count="252" uniqueCount="225">
  <si>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</si>
  <si>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</si>
  <si>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</si>
  <si>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</si>
  <si>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</si>
  <si>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</si>
  <si>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</si>
  <si>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</si>
  <si>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</si>
  <si>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</si>
  <si>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</si>
  <si>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</si>
  <si>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</si>
  <si>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</si>
  <si>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</si>
  <si>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</si>
  <si>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</si>
  <si>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</si>
  <si>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</si>
  <si>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</si>
  <si>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</si>
  <si>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</si>
  <si>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</si>
  <si>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</si>
  <si>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</si>
  <si>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</si>
  <si>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</si>
  <si>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</si>
  <si>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</si>
  <si>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</si>
  <si>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</si>
  <si>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</si>
  <si>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</si>
  <si>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</si>
  <si>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</si>
  <si>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</si>
  <si>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</si>
  <si>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</si>
  <si>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</si>
  <si>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</si>
  <si>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</si>
  <si>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</si>
  <si>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</si>
  <si>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</si>
  <si>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</si>
  <si>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</si>
  <si>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</si>
  <si>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</si>
  <si>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</si>
  <si>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</si>
  <si>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</si>
  <si>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</si>
  <si>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</si>
  <si>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</si>
  <si>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</si>
  <si>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</si>
  <si>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</si>
  <si>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</si>
  <si>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</si>
  <si>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</si>
  <si>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</si>
  <si>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</si>
  <si>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</si>
  <si>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</si>
  <si>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</si>
  <si>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</si>
  <si>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</si>
  <si>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</si>
  <si>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</si>
  <si>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</si>
  <si>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</si>
  <si>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</si>
  <si>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</si>
  <si>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</si>
  <si>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</si>
  <si>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</si>
  <si>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</si>
  <si>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</si>
  <si>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</si>
  <si>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</si>
  <si>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</si>
  <si>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</si>
  <si>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</si>
  <si>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</si>
  <si>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</si>
  <si>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</si>
  <si>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</si>
  <si>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</si>
  <si>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</si>
  <si>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</si>
  <si>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</si>
  <si>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</si>
  <si>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17:14:23</t>
  </si>
  <si>
    <t xml:space="preserve">   17:14:34</t>
  </si>
  <si>
    <t xml:space="preserve">   17:14:44</t>
  </si>
  <si>
    <t xml:space="preserve">   17:14:54</t>
  </si>
  <si>
    <t xml:space="preserve">   17:15:04</t>
  </si>
  <si>
    <t xml:space="preserve">   17:15:14</t>
  </si>
  <si>
    <t xml:space="preserve">   17:15:24</t>
  </si>
  <si>
    <t xml:space="preserve">   17:15:34</t>
  </si>
  <si>
    <t xml:space="preserve">   17:15:44</t>
  </si>
  <si>
    <t xml:space="preserve">   17:15:54</t>
  </si>
  <si>
    <t xml:space="preserve">   17:16:04</t>
  </si>
  <si>
    <t xml:space="preserve">   17:16:14</t>
  </si>
  <si>
    <t xml:space="preserve">   17:16:24</t>
  </si>
  <si>
    <t xml:space="preserve">   17:16:34</t>
  </si>
  <si>
    <t xml:space="preserve">   17:16:44</t>
  </si>
  <si>
    <t xml:space="preserve">   17:16:54</t>
  </si>
  <si>
    <t xml:space="preserve">   17:17:04</t>
  </si>
  <si>
    <t xml:space="preserve">   17:17:14</t>
  </si>
  <si>
    <t xml:space="preserve">   17:17:24</t>
  </si>
  <si>
    <t xml:space="preserve">   17:17:34</t>
  </si>
  <si>
    <t xml:space="preserve">   17:17:44</t>
  </si>
  <si>
    <t xml:space="preserve">   17:17:54</t>
  </si>
  <si>
    <t xml:space="preserve">   17:18:04</t>
  </si>
  <si>
    <t xml:space="preserve">   17:18:14</t>
  </si>
  <si>
    <t xml:space="preserve">   17:18:24</t>
  </si>
  <si>
    <t xml:space="preserve">   17:18:34</t>
  </si>
  <si>
    <t xml:space="preserve">   17:18:44</t>
  </si>
  <si>
    <t xml:space="preserve">   17:18:54</t>
  </si>
  <si>
    <t xml:space="preserve">   17:19:04</t>
  </si>
  <si>
    <t xml:space="preserve">   17:19:14</t>
  </si>
  <si>
    <t xml:space="preserve">   17:19:24</t>
  </si>
  <si>
    <t xml:space="preserve">   17:19:34</t>
  </si>
  <si>
    <t xml:space="preserve">   17:19:44</t>
  </si>
  <si>
    <t xml:space="preserve">   17:19:55</t>
  </si>
  <si>
    <t xml:space="preserve">   17:20:05</t>
  </si>
  <si>
    <t xml:space="preserve">   17:20:15</t>
  </si>
  <si>
    <t xml:space="preserve">   17:20:25</t>
  </si>
  <si>
    <t xml:space="preserve">   17:20:35</t>
  </si>
  <si>
    <t xml:space="preserve">   17:20:45</t>
  </si>
  <si>
    <t xml:space="preserve">   17:20:55</t>
  </si>
  <si>
    <t xml:space="preserve">   17:21:05</t>
  </si>
  <si>
    <t xml:space="preserve">   17:21:15</t>
  </si>
  <si>
    <t xml:space="preserve">   17:21:25</t>
  </si>
  <si>
    <t xml:space="preserve">   17:21:35</t>
  </si>
  <si>
    <t xml:space="preserve">   17:21:45</t>
  </si>
  <si>
    <t xml:space="preserve">   17:21:55</t>
  </si>
  <si>
    <t xml:space="preserve">   17:22:05</t>
  </si>
  <si>
    <t xml:space="preserve">   17:22:15</t>
  </si>
  <si>
    <t xml:space="preserve">   17:22:25</t>
  </si>
  <si>
    <t xml:space="preserve">   17:22:35</t>
  </si>
  <si>
    <t xml:space="preserve">   17:22:45</t>
  </si>
  <si>
    <t xml:space="preserve">   17:22:55</t>
  </si>
  <si>
    <t xml:space="preserve">   17:23:05</t>
  </si>
  <si>
    <t xml:space="preserve">   17:23:14</t>
  </si>
  <si>
    <t xml:space="preserve">   17:23:24</t>
  </si>
  <si>
    <t xml:space="preserve">   17:23:34</t>
  </si>
  <si>
    <t xml:space="preserve">   17:23:44</t>
  </si>
  <si>
    <t xml:space="preserve">   17:23:54</t>
  </si>
  <si>
    <t xml:space="preserve">   17:24:04</t>
  </si>
  <si>
    <t xml:space="preserve">   17:24:14</t>
  </si>
  <si>
    <t xml:space="preserve">   17:24:24</t>
  </si>
  <si>
    <t xml:space="preserve">   17:24:34</t>
  </si>
  <si>
    <t xml:space="preserve">   17:24:44</t>
  </si>
  <si>
    <t xml:space="preserve">   17:24:54</t>
  </si>
  <si>
    <t xml:space="preserve">   17:25:04</t>
  </si>
  <si>
    <t xml:space="preserve">   17:25:14</t>
  </si>
  <si>
    <t xml:space="preserve">   17:25:24</t>
  </si>
  <si>
    <t xml:space="preserve">   17:25:34</t>
  </si>
  <si>
    <t xml:space="preserve">   17:25:44</t>
  </si>
  <si>
    <t xml:space="preserve">   17:25:54</t>
  </si>
  <si>
    <t xml:space="preserve">   17:26:04</t>
  </si>
  <si>
    <t xml:space="preserve">   17:26:14</t>
  </si>
  <si>
    <t xml:space="preserve">   17:26:24</t>
  </si>
  <si>
    <t xml:space="preserve">   17:26:34</t>
  </si>
  <si>
    <t xml:space="preserve">   17:26:44</t>
  </si>
  <si>
    <t xml:space="preserve">   17:26:54</t>
  </si>
  <si>
    <t xml:space="preserve">   17:27:04</t>
  </si>
  <si>
    <t xml:space="preserve">   17:27:14</t>
  </si>
  <si>
    <t xml:space="preserve">   17:27:24</t>
  </si>
  <si>
    <t xml:space="preserve">   17:27:34</t>
  </si>
  <si>
    <t xml:space="preserve">   17:27:44</t>
  </si>
  <si>
    <t xml:space="preserve">   17:27:54</t>
  </si>
  <si>
    <t xml:space="preserve">   17:28:04</t>
  </si>
  <si>
    <t xml:space="preserve">   17:28:14</t>
  </si>
  <si>
    <t xml:space="preserve">   17:28:24</t>
  </si>
  <si>
    <t xml:space="preserve">   17:28:34</t>
  </si>
  <si>
    <t xml:space="preserve">   17:28:44</t>
  </si>
  <si>
    <t xml:space="preserve">   17:28:54</t>
  </si>
  <si>
    <t xml:space="preserve">   17:29:04</t>
  </si>
  <si>
    <t xml:space="preserve">   17:29:14</t>
  </si>
  <si>
    <t xml:space="preserve">   17:29:24</t>
  </si>
  <si>
    <t xml:space="preserve">   17:29:34</t>
  </si>
  <si>
    <t xml:space="preserve">   17:29:44</t>
  </si>
  <si>
    <t xml:space="preserve">   17:29:54</t>
  </si>
  <si>
    <t xml:space="preserve">   17:30:04</t>
  </si>
  <si>
    <t xml:space="preserve">   17:30:14</t>
  </si>
  <si>
    <t xml:space="preserve">   17:30:24</t>
  </si>
  <si>
    <t xml:space="preserve">   17:30:34</t>
  </si>
  <si>
    <t xml:space="preserve">   17:30:44</t>
  </si>
  <si>
    <t xml:space="preserve">   17:30:55</t>
  </si>
  <si>
    <t xml:space="preserve">   17:31:05</t>
  </si>
  <si>
    <t xml:space="preserve">   17:31:15</t>
  </si>
  <si>
    <t xml:space="preserve">   17:31:25</t>
  </si>
  <si>
    <t xml:space="preserve">   17:31:35</t>
  </si>
  <si>
    <t xml:space="preserve">   17:31:45</t>
  </si>
  <si>
    <t xml:space="preserve">   17:31:55</t>
  </si>
  <si>
    <t xml:space="preserve">   17:32:05</t>
  </si>
  <si>
    <t xml:space="preserve">   17:32:15</t>
  </si>
  <si>
    <t xml:space="preserve">   17:32:25</t>
  </si>
  <si>
    <t xml:space="preserve">   17:32:35</t>
  </si>
  <si>
    <t xml:space="preserve">   17:32:45</t>
  </si>
  <si>
    <t xml:space="preserve">   17:32:55</t>
  </si>
  <si>
    <t xml:space="preserve">   17:33:05</t>
  </si>
  <si>
    <t xml:space="preserve">   17:33:15</t>
  </si>
  <si>
    <t xml:space="preserve">   17:33:25</t>
  </si>
  <si>
    <t xml:space="preserve">   17:33:35</t>
  </si>
  <si>
    <t xml:space="preserve">   17:33:45</t>
  </si>
  <si>
    <t xml:space="preserve">   17:33:55</t>
  </si>
  <si>
    <t xml:space="preserve">   17:34:05</t>
  </si>
  <si>
    <t xml:space="preserve">   17:34:15</t>
  </si>
  <si>
    <t xml:space="preserve">   17:34:25</t>
  </si>
  <si>
    <t xml:space="preserve">   17:34:35</t>
  </si>
  <si>
    <t xml:space="preserve">   17:34:44</t>
  </si>
  <si>
    <t xml:space="preserve">   17:34:54</t>
  </si>
  <si>
    <t xml:space="preserve">   17:35:04</t>
  </si>
  <si>
    <t xml:space="preserve">   17:35:14</t>
  </si>
  <si>
    <t xml:space="preserve">   17:35:24</t>
  </si>
  <si>
    <t xml:space="preserve">   17:35:34</t>
  </si>
  <si>
    <t xml:space="preserve">   17:35:44</t>
  </si>
  <si>
    <t xml:space="preserve">   17:35:54</t>
  </si>
  <si>
    <t>mg Chl 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</si>
  <si>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 -1]</t>
    </r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</si>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</sst>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1" fillId="0" borderId="19" xfId="0" applyFont="1" applyFill="1" applyBorder="1"/>
    <xf numFmtId="0" fontId="4" fillId="0" borderId="2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wrapText="1"/>
    </xf>
    <xf numFmtId="0" fontId="1" fillId="0" borderId="23" xfId="0" applyFont="1" applyFill="1" applyBorder="1"/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2" xfId="0" applyFill="1" applyBorder="1" applyAlignment="1">
      <alignment horizontal="center" vertical="center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/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745124712908"/>
          <c:y val="0.102473675038778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49245426102387"/>
                  <c:y val="-0.13391759377084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values'!$N$51:$N$150</c:f>
              <c:numCache>
                <c:formatCode>0.00</c:formatCode>
                <c:ptCount val="100"/>
                <c:pt idx="0">
                  <c:v>259.1190905238493</c:v>
                </c:pt>
                <c:pt idx="1">
                  <c:v>260.2486282963126</c:v>
                </c:pt>
                <c:pt idx="2">
                  <c:v>261.1562905918303</c:v>
                </c:pt>
                <c:pt idx="3">
                  <c:v>257.995118641955</c:v>
                </c:pt>
                <c:pt idx="4">
                  <c:v>262.52454849144</c:v>
                </c:pt>
                <c:pt idx="5">
                  <c:v>261.3837686344396</c:v>
                </c:pt>
                <c:pt idx="6">
                  <c:v>259.5702356783648</c:v>
                </c:pt>
                <c:pt idx="7">
                  <c:v>260.8631884326525</c:v>
                </c:pt>
                <c:pt idx="8">
                  <c:v>260.8631884326525</c:v>
                </c:pt>
                <c:pt idx="9">
                  <c:v>260.182583173795</c:v>
                </c:pt>
                <c:pt idx="10">
                  <c:v>260.8631884326525</c:v>
                </c:pt>
                <c:pt idx="11">
                  <c:v>259.5039980219934</c:v>
                </c:pt>
                <c:pt idx="12">
                  <c:v>262.2304912660784</c:v>
                </c:pt>
                <c:pt idx="13">
                  <c:v>258.3774903102526</c:v>
                </c:pt>
                <c:pt idx="14">
                  <c:v>264.0662923475495</c:v>
                </c:pt>
                <c:pt idx="15">
                  <c:v>261.0905071448167</c:v>
                </c:pt>
                <c:pt idx="16">
                  <c:v>264.7584968657355</c:v>
                </c:pt>
                <c:pt idx="17">
                  <c:v>263.1465651452851</c:v>
                </c:pt>
                <c:pt idx="18">
                  <c:v>263.1465651452851</c:v>
                </c:pt>
                <c:pt idx="19">
                  <c:v>263.3761536937729</c:v>
                </c:pt>
                <c:pt idx="20">
                  <c:v>263.3761536937729</c:v>
                </c:pt>
                <c:pt idx="21">
                  <c:v>263.3761536937729</c:v>
                </c:pt>
                <c:pt idx="22">
                  <c:v>264.2967972423933</c:v>
                </c:pt>
                <c:pt idx="23">
                  <c:v>266.3817207777684</c:v>
                </c:pt>
                <c:pt idx="24">
                  <c:v>266.1491363237394</c:v>
                </c:pt>
                <c:pt idx="25">
                  <c:v>265.452775446097</c:v>
                </c:pt>
                <c:pt idx="26">
                  <c:v>265.452775446097</c:v>
                </c:pt>
                <c:pt idx="27">
                  <c:v>267.611927106453</c:v>
                </c:pt>
                <c:pt idx="28">
                  <c:v>266.6786295218404</c:v>
                </c:pt>
                <c:pt idx="29">
                  <c:v>267.8458351255092</c:v>
                </c:pt>
                <c:pt idx="30">
                  <c:v>266.6786295218404</c:v>
                </c:pt>
                <c:pt idx="31">
                  <c:v>267.1448120328981</c:v>
                </c:pt>
                <c:pt idx="32">
                  <c:v>267.1448120328981</c:v>
                </c:pt>
                <c:pt idx="33">
                  <c:v>270.4986995209245</c:v>
                </c:pt>
                <c:pt idx="34">
                  <c:v>269.5544347027946</c:v>
                </c:pt>
                <c:pt idx="35">
                  <c:v>269.0837187280271</c:v>
                </c:pt>
                <c:pt idx="36">
                  <c:v>271.4467582064369</c:v>
                </c:pt>
                <c:pt idx="37">
                  <c:v>268.8487137572376</c:v>
                </c:pt>
                <c:pt idx="38">
                  <c:v>268.3794082941862</c:v>
                </c:pt>
                <c:pt idx="39">
                  <c:v>266.9771054392106</c:v>
                </c:pt>
                <c:pt idx="40">
                  <c:v>269.7901463300512</c:v>
                </c:pt>
                <c:pt idx="41">
                  <c:v>270.7353577319089</c:v>
                </c:pt>
                <c:pt idx="42">
                  <c:v>271.6843680291514</c:v>
                </c:pt>
                <c:pt idx="43">
                  <c:v>270.0260941335306</c:v>
                </c:pt>
                <c:pt idx="44">
                  <c:v>271.2093867597004</c:v>
                </c:pt>
                <c:pt idx="45">
                  <c:v>272.1603040676397</c:v>
                </c:pt>
                <c:pt idx="46">
                  <c:v>271.2093867597004</c:v>
                </c:pt>
                <c:pt idx="47">
                  <c:v>271.922216544005</c:v>
                </c:pt>
                <c:pt idx="48">
                  <c:v>273.5938661864696</c:v>
                </c:pt>
                <c:pt idx="49">
                  <c:v>273.0515834276633</c:v>
                </c:pt>
                <c:pt idx="50">
                  <c:v>272.3349157401811</c:v>
                </c:pt>
                <c:pt idx="51">
                  <c:v>273.2909542166838</c:v>
                </c:pt>
                <c:pt idx="52">
                  <c:v>273.2909542166838</c:v>
                </c:pt>
                <c:pt idx="53">
                  <c:v>272.3349157401811</c:v>
                </c:pt>
                <c:pt idx="54">
                  <c:v>272.81245363173</c:v>
                </c:pt>
                <c:pt idx="55">
                  <c:v>276.1823182398437</c:v>
                </c:pt>
                <c:pt idx="56">
                  <c:v>275.6979874439491</c:v>
                </c:pt>
                <c:pt idx="57">
                  <c:v>275.2146348236764</c:v>
                </c:pt>
                <c:pt idx="58">
                  <c:v>273.5305663191348</c:v>
                </c:pt>
                <c:pt idx="59">
                  <c:v>272.5735645090265</c:v>
                </c:pt>
                <c:pt idx="60">
                  <c:v>272.0965070063066</c:v>
                </c:pt>
                <c:pt idx="61">
                  <c:v>276.9106542200139</c:v>
                </c:pt>
                <c:pt idx="62">
                  <c:v>276.4248512683203</c:v>
                </c:pt>
                <c:pt idx="63">
                  <c:v>277.4593458160444</c:v>
                </c:pt>
                <c:pt idx="64">
                  <c:v>273.5938661864696</c:v>
                </c:pt>
                <c:pt idx="65">
                  <c:v>277.9469390393023</c:v>
                </c:pt>
                <c:pt idx="66">
                  <c:v>277.4593458160444</c:v>
                </c:pt>
                <c:pt idx="67">
                  <c:v>276.9727382966233</c:v>
                </c:pt>
                <c:pt idx="68">
                  <c:v>276.4871138598341</c:v>
                </c:pt>
                <c:pt idx="69">
                  <c:v>276.7298033564136</c:v>
                </c:pt>
                <c:pt idx="70">
                  <c:v>276.4871138598341</c:v>
                </c:pt>
                <c:pt idx="71">
                  <c:v>276.4871138598341</c:v>
                </c:pt>
                <c:pt idx="72">
                  <c:v>280.1533773122662</c:v>
                </c:pt>
                <c:pt idx="73">
                  <c:v>277.9469390393023</c:v>
                </c:pt>
                <c:pt idx="74">
                  <c:v>278.1911061111788</c:v>
                </c:pt>
                <c:pt idx="75">
                  <c:v>279.1702518254967</c:v>
                </c:pt>
                <c:pt idx="76">
                  <c:v>278.1911061111788</c:v>
                </c:pt>
                <c:pt idx="77">
                  <c:v>280.1533773122662</c:v>
                </c:pt>
                <c:pt idx="78">
                  <c:v>279.6613157696663</c:v>
                </c:pt>
                <c:pt idx="79">
                  <c:v>278.4355205955848</c:v>
                </c:pt>
                <c:pt idx="80">
                  <c:v>281.8834873546453</c:v>
                </c:pt>
                <c:pt idx="81">
                  <c:v>278.9250931220898</c:v>
                </c:pt>
                <c:pt idx="82">
                  <c:v>276.4871138598341</c:v>
                </c:pt>
                <c:pt idx="83">
                  <c:v>282.131652897757</c:v>
                </c:pt>
                <c:pt idx="84">
                  <c:v>281.140503862629</c:v>
                </c:pt>
                <c:pt idx="85">
                  <c:v>282.131652897757</c:v>
                </c:pt>
                <c:pt idx="86">
                  <c:v>282.131652897757</c:v>
                </c:pt>
                <c:pt idx="87">
                  <c:v>284.376557282851</c:v>
                </c:pt>
                <c:pt idx="88">
                  <c:v>283.067132839904</c:v>
                </c:pt>
                <c:pt idx="89">
                  <c:v>279.1089913053642</c:v>
                </c:pt>
                <c:pt idx="90">
                  <c:v>280.8327491585093</c:v>
                </c:pt>
                <c:pt idx="91">
                  <c:v>283.5664537187463</c:v>
                </c:pt>
                <c:pt idx="92">
                  <c:v>285.5739733628729</c:v>
                </c:pt>
                <c:pt idx="93">
                  <c:v>282.0715427826993</c:v>
                </c:pt>
                <c:pt idx="94">
                  <c:v>281.5752681695633</c:v>
                </c:pt>
                <c:pt idx="95">
                  <c:v>282.8178543735242</c:v>
                </c:pt>
                <c:pt idx="96">
                  <c:v>282.8178543735242</c:v>
                </c:pt>
                <c:pt idx="97">
                  <c:v>282.3200596845944</c:v>
                </c:pt>
                <c:pt idx="98">
                  <c:v>283.3166658413214</c:v>
                </c:pt>
                <c:pt idx="99">
                  <c:v>284.5681608261418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833816"/>
        <c:axId val="-2098571160"/>
      </c:scatterChart>
      <c:valAx>
        <c:axId val="-209883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571160"/>
        <c:crosses val="autoZero"/>
        <c:crossBetween val="midCat"/>
      </c:valAx>
      <c:valAx>
        <c:axId val="-2098571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8338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925383859753"/>
          <c:y val="0.389999285889979"/>
          <c:w val="0.2264153550810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F14" sqref="F14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23.3</v>
      </c>
      <c r="C10" s="13" t="s">
        <v>10</v>
      </c>
      <c r="D10" s="13"/>
      <c r="E10" s="14"/>
    </row>
    <row r="11" spans="1:5">
      <c r="A11" s="11" t="s">
        <v>11</v>
      </c>
      <c r="B11">
        <v>17.899999999999999</v>
      </c>
      <c r="C11" s="13" t="s">
        <v>12</v>
      </c>
      <c r="D11" s="13"/>
      <c r="E11" s="14"/>
    </row>
    <row r="12" spans="1:5">
      <c r="A12" s="11" t="s">
        <v>13</v>
      </c>
      <c r="B12" s="15">
        <v>18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505.74494871312697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105.70069428104352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1051.3840373887399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788.60505947160993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39.434394626768452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39.434394626768452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1232.3248320865141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1.6677060446752692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1.6671782063976082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3.2842374310849687E-2</v>
      </c>
      <c r="C35" s="43"/>
      <c r="D35" s="43"/>
      <c r="E35" s="45"/>
    </row>
    <row r="36" spans="1:5">
      <c r="A36" s="42" t="s">
        <v>41</v>
      </c>
      <c r="B36" s="47">
        <f>B35+(B29*(B12-B11))</f>
        <v>3.2880674310849685E-2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157.6437768571989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14.27904607498408</v>
      </c>
      <c r="C39" s="48"/>
      <c r="D39" s="48"/>
      <c r="E39" s="45"/>
    </row>
    <row r="40" spans="1:5">
      <c r="A40" s="49" t="s">
        <v>44</v>
      </c>
      <c r="B40" s="48">
        <f>B33/B31-1</f>
        <v>-0.63899575099701456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7.5878087571864336E-6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-2.178003719469461E-3</v>
      </c>
      <c r="C43" s="48"/>
      <c r="D43" s="48"/>
      <c r="E43" s="50"/>
    </row>
    <row r="44" spans="1:5">
      <c r="A44" s="49" t="s">
        <v>47</v>
      </c>
      <c r="B44" s="48">
        <f>B34/B32-1</f>
        <v>-0.83927981339793312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2.5" customWidth="1"/>
    <col min="19" max="19" width="13.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58.62</v>
      </c>
      <c r="C7" s="58" t="s">
        <v>50</v>
      </c>
      <c r="D7" s="59" t="s">
        <v>51</v>
      </c>
      <c r="E7">
        <v>23.3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1.6677060446752692</v>
      </c>
      <c r="E13" s="83" t="s">
        <v>42</v>
      </c>
      <c r="F13" s="84">
        <f>$D$15/$D$13*1/$B$16*POWER(100,2)</f>
        <v>157.6437768571989</v>
      </c>
      <c r="G13" s="39" t="s">
        <v>40</v>
      </c>
      <c r="H13" s="84">
        <f>(-$F$14+(SQRT(POWER($F$14,2)-4*$F$13*$F$15)))/(2*$F$13)</f>
        <v>3.2842374310849687E-2</v>
      </c>
      <c r="I13" s="85" t="s">
        <v>45</v>
      </c>
      <c r="J13" s="86">
        <f>$D$16/$D$14*1/$B$16*POWER($H$14,2)</f>
        <v>1.6871986515960242E-5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1.6666506138052484</v>
      </c>
      <c r="E14" s="49" t="s">
        <v>43</v>
      </c>
      <c r="F14" s="48">
        <f>$D$15/$D$13*100+$D$15/$D$13*1/$B$16*100-$B$13*1/$B$16*100-100+$B$13*100</f>
        <v>14.27904607498408</v>
      </c>
      <c r="G14" s="42" t="s">
        <v>41</v>
      </c>
      <c r="H14" s="47">
        <f>$H$13+($B$15*(G21-$E$8))</f>
        <v>3.291897431084969E-2</v>
      </c>
      <c r="I14" s="89" t="s">
        <v>46</v>
      </c>
      <c r="J14" s="50">
        <f>$D$16/$D$14*$H$14+$D$16/$D$14*1/$B$16*$H$14-$B$13*1/$B$16*$H$14-$H$14+$B$13*$H$14</f>
        <v>4.547163635392603E-3</v>
      </c>
      <c r="P14" s="129" t="s">
        <v>78</v>
      </c>
      <c r="Q14" s="129"/>
      <c r="R14" s="54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-0.63899575099701456</v>
      </c>
      <c r="G15" s="90"/>
      <c r="H15" s="48"/>
      <c r="I15" s="89" t="s">
        <v>47</v>
      </c>
      <c r="J15" s="50">
        <f>$D$16/$D$14-1</f>
        <v>-0.64345930068365553</v>
      </c>
      <c r="P15" s="114" t="s">
        <v>77</v>
      </c>
      <c r="Q15" s="115" t="s">
        <v>222</v>
      </c>
      <c r="R15" s="125" t="s">
        <v>224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0.59422877536213792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3">
        <v>2.5999999999999999E-2</v>
      </c>
      <c r="Q16" s="116">
        <v>8.7314199999999995E-2</v>
      </c>
      <c r="R16" s="117">
        <v>-0.13197599999999834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91</v>
      </c>
      <c r="Q20" s="119" t="s">
        <v>86</v>
      </c>
      <c r="R20" s="119" t="s">
        <v>87</v>
      </c>
      <c r="S20" s="120" t="s">
        <v>223</v>
      </c>
    </row>
    <row r="21" spans="1:19">
      <c r="A21" s="102">
        <v>40413</v>
      </c>
      <c r="B21" t="s">
        <v>92</v>
      </c>
      <c r="C21">
        <v>0</v>
      </c>
      <c r="D21">
        <v>302.38</v>
      </c>
      <c r="E21">
        <v>30.72</v>
      </c>
      <c r="F21">
        <v>5945</v>
      </c>
      <c r="G21">
        <v>18.100000000000001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102.51420402729916</v>
      </c>
      <c r="J21" s="104">
        <f t="shared" ref="J21:J84" si="1">I21*20.9/100</f>
        <v>21.425468641705525</v>
      </c>
      <c r="K21" s="76">
        <f>($B$9-EXP(52.57-6690.9/(273.15+G21)-4.681*LN(273.15+G21)))*I21/100*0.2095</f>
        <v>214.5902862780172</v>
      </c>
      <c r="L21" s="76">
        <f t="shared" ref="L21:L84" si="2">K21/1.33322</f>
        <v>160.95639600217308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8.0345637112950588</v>
      </c>
      <c r="N21" s="103">
        <f t="shared" ref="N21:N84" si="3">M21*31.25</f>
        <v>251.08011597797059</v>
      </c>
      <c r="P21" s="121">
        <f>Q46</f>
        <v>15.479999999999961</v>
      </c>
      <c r="Q21" s="122">
        <f>P21*(6)</f>
        <v>92.879999999999768</v>
      </c>
      <c r="R21" s="123">
        <f>(Q21/1000)*(P16*1000)</f>
        <v>2.4148799999999939</v>
      </c>
      <c r="S21" s="124">
        <f>R21/Q16</f>
        <v>27.657356993478658</v>
      </c>
    </row>
    <row r="22" spans="1:19">
      <c r="A22" s="102">
        <v>40413</v>
      </c>
      <c r="B22" t="s">
        <v>93</v>
      </c>
      <c r="C22">
        <v>0.183</v>
      </c>
      <c r="D22">
        <v>302.38</v>
      </c>
      <c r="E22">
        <v>30.72</v>
      </c>
      <c r="F22">
        <v>5937</v>
      </c>
      <c r="G22">
        <v>18.100000000000001</v>
      </c>
      <c r="I22" s="103">
        <f t="shared" si="0"/>
        <v>102.51420402729916</v>
      </c>
      <c r="J22" s="104">
        <f t="shared" si="1"/>
        <v>21.425468641705525</v>
      </c>
      <c r="K22" s="76">
        <f t="shared" ref="K22:K36" si="4">($B$9-EXP(52.57-6690.9/(273.15+G22)-4.681*LN(273.15+G22)))*I22/100*0.2095</f>
        <v>214.5902862780172</v>
      </c>
      <c r="L22" s="76">
        <f t="shared" si="2"/>
        <v>160.95639600217308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8.0345637112950588</v>
      </c>
      <c r="N22" s="103">
        <f t="shared" si="3"/>
        <v>251.08011597797059</v>
      </c>
      <c r="P22" s="54"/>
      <c r="Q22" s="54"/>
    </row>
    <row r="23" spans="1:19">
      <c r="A23" s="102">
        <v>40413</v>
      </c>
      <c r="B23" t="s">
        <v>94</v>
      </c>
      <c r="C23">
        <v>0.35099999999999998</v>
      </c>
      <c r="D23">
        <v>302.642</v>
      </c>
      <c r="E23">
        <v>30.71</v>
      </c>
      <c r="F23">
        <v>5932</v>
      </c>
      <c r="G23">
        <v>18.100000000000001</v>
      </c>
      <c r="I23" s="103">
        <f t="shared" si="0"/>
        <v>102.60308043092076</v>
      </c>
      <c r="J23" s="104">
        <f t="shared" si="1"/>
        <v>21.444043810062436</v>
      </c>
      <c r="K23" s="76">
        <f t="shared" si="4"/>
        <v>214.77632891549831</v>
      </c>
      <c r="L23" s="76">
        <f t="shared" si="2"/>
        <v>161.09593984151024</v>
      </c>
      <c r="M23" s="103">
        <f t="shared" si="5"/>
        <v>8.0415294106740287</v>
      </c>
      <c r="N23" s="103">
        <f t="shared" si="3"/>
        <v>251.29779408356339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0.51700000000000002</v>
      </c>
      <c r="D24">
        <v>304.221</v>
      </c>
      <c r="E24">
        <v>30.65</v>
      </c>
      <c r="F24">
        <v>5942</v>
      </c>
      <c r="G24">
        <v>18.100000000000001</v>
      </c>
      <c r="I24" s="103">
        <f t="shared" si="0"/>
        <v>103.13816909334425</v>
      </c>
      <c r="J24" s="104">
        <f t="shared" si="1"/>
        <v>21.555877340508946</v>
      </c>
      <c r="K24" s="76">
        <f t="shared" si="4"/>
        <v>215.89641593507858</v>
      </c>
      <c r="L24" s="76">
        <f t="shared" si="2"/>
        <v>161.93607651781295</v>
      </c>
      <c r="M24" s="103">
        <f t="shared" si="5"/>
        <v>8.0834670522938019</v>
      </c>
      <c r="N24" s="103">
        <f t="shared" si="3"/>
        <v>252.60834538418132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305.80799999999999</v>
      </c>
      <c r="E25">
        <v>30.59</v>
      </c>
      <c r="F25">
        <v>5937</v>
      </c>
      <c r="G25">
        <v>18.100000000000001</v>
      </c>
      <c r="I25" s="103">
        <f t="shared" si="0"/>
        <v>103.67641312852489</v>
      </c>
      <c r="J25" s="104">
        <f t="shared" si="1"/>
        <v>21.668370343861696</v>
      </c>
      <c r="K25" s="76">
        <f t="shared" si="4"/>
        <v>217.02310801343768</v>
      </c>
      <c r="L25" s="76">
        <f t="shared" si="2"/>
        <v>162.78116740930804</v>
      </c>
      <c r="M25" s="103">
        <f t="shared" si="5"/>
        <v>8.1256519966526497</v>
      </c>
      <c r="N25" s="103">
        <f t="shared" si="3"/>
        <v>253.92662489539529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302.90499999999997</v>
      </c>
      <c r="E26">
        <v>30.7</v>
      </c>
      <c r="F26">
        <v>5933</v>
      </c>
      <c r="G26">
        <v>18.100000000000001</v>
      </c>
      <c r="I26" s="103">
        <f t="shared" si="0"/>
        <v>102.69204379929336</v>
      </c>
      <c r="J26" s="104">
        <f t="shared" si="1"/>
        <v>21.46263715405231</v>
      </c>
      <c r="K26" s="76">
        <f t="shared" si="4"/>
        <v>214.96255359400485</v>
      </c>
      <c r="L26" s="76">
        <f t="shared" si="2"/>
        <v>161.23562022322261</v>
      </c>
      <c r="M26" s="103">
        <f t="shared" si="5"/>
        <v>8.0485019259263595</v>
      </c>
      <c r="N26" s="103">
        <f t="shared" si="3"/>
        <v>251.51568518519872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304.221</v>
      </c>
      <c r="E27">
        <v>30.65</v>
      </c>
      <c r="F27">
        <v>5933</v>
      </c>
      <c r="G27">
        <v>18.100000000000001</v>
      </c>
      <c r="I27" s="103">
        <f t="shared" si="0"/>
        <v>103.13816909334425</v>
      </c>
      <c r="J27" s="104">
        <f t="shared" si="1"/>
        <v>21.555877340508946</v>
      </c>
      <c r="K27" s="76">
        <f t="shared" si="4"/>
        <v>215.89641593507858</v>
      </c>
      <c r="L27" s="76">
        <f t="shared" si="2"/>
        <v>161.93607651781295</v>
      </c>
      <c r="M27" s="103">
        <f t="shared" si="5"/>
        <v>8.0834670522938019</v>
      </c>
      <c r="N27" s="103">
        <f t="shared" si="3"/>
        <v>252.60834538418132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304.74900000000002</v>
      </c>
      <c r="E28">
        <v>30.63</v>
      </c>
      <c r="F28">
        <v>5920</v>
      </c>
      <c r="G28">
        <v>18.100000000000001</v>
      </c>
      <c r="I28" s="103">
        <f t="shared" si="0"/>
        <v>103.31723195235503</v>
      </c>
      <c r="J28" s="104">
        <f t="shared" si="1"/>
        <v>21.5933014780422</v>
      </c>
      <c r="K28" s="76">
        <f t="shared" si="4"/>
        <v>216.27124350694024</v>
      </c>
      <c r="L28" s="76">
        <f t="shared" si="2"/>
        <v>162.21722109399815</v>
      </c>
      <c r="M28" s="103">
        <f t="shared" si="5"/>
        <v>8.0975011265247812</v>
      </c>
      <c r="N28" s="103">
        <f t="shared" si="3"/>
        <v>253.04691020389942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304.74900000000002</v>
      </c>
      <c r="E29">
        <v>30.63</v>
      </c>
      <c r="F29">
        <v>5915</v>
      </c>
      <c r="G29">
        <v>18.100000000000001</v>
      </c>
      <c r="I29" s="103">
        <f t="shared" si="0"/>
        <v>103.31723195235503</v>
      </c>
      <c r="J29" s="104">
        <f t="shared" si="1"/>
        <v>21.5933014780422</v>
      </c>
      <c r="K29" s="76">
        <f t="shared" si="4"/>
        <v>216.27124350694024</v>
      </c>
      <c r="L29" s="76">
        <f t="shared" si="2"/>
        <v>162.21722109399815</v>
      </c>
      <c r="M29" s="103">
        <f t="shared" si="5"/>
        <v>8.0975011265247812</v>
      </c>
      <c r="N29" s="103">
        <f t="shared" si="3"/>
        <v>253.04691020389942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304.48500000000001</v>
      </c>
      <c r="E30">
        <v>30.64</v>
      </c>
      <c r="F30">
        <v>5921</v>
      </c>
      <c r="G30">
        <v>18.100000000000001</v>
      </c>
      <c r="I30" s="103">
        <f t="shared" si="0"/>
        <v>103.22765664117941</v>
      </c>
      <c r="J30" s="104">
        <f t="shared" si="1"/>
        <v>21.574580238006497</v>
      </c>
      <c r="K30" s="76">
        <f t="shared" si="4"/>
        <v>216.08373786466359</v>
      </c>
      <c r="L30" s="76">
        <f t="shared" si="2"/>
        <v>162.07657990778984</v>
      </c>
      <c r="M30" s="103">
        <f t="shared" si="5"/>
        <v>8.0904806501778328</v>
      </c>
      <c r="N30" s="103">
        <f t="shared" si="3"/>
        <v>252.82752031805728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302.642</v>
      </c>
      <c r="E31">
        <v>30.71</v>
      </c>
      <c r="F31">
        <v>5920</v>
      </c>
      <c r="G31">
        <v>18.100000000000001</v>
      </c>
      <c r="I31" s="103">
        <f t="shared" si="0"/>
        <v>102.60308043092076</v>
      </c>
      <c r="J31" s="104">
        <f t="shared" si="1"/>
        <v>21.444043810062436</v>
      </c>
      <c r="K31" s="76">
        <f t="shared" si="4"/>
        <v>214.77632891549831</v>
      </c>
      <c r="L31" s="76">
        <f t="shared" si="2"/>
        <v>161.09593984151024</v>
      </c>
      <c r="M31" s="103">
        <f t="shared" si="5"/>
        <v>8.0415294106740287</v>
      </c>
      <c r="N31" s="103">
        <f t="shared" si="3"/>
        <v>251.29779408356339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1.853</v>
      </c>
      <c r="D32">
        <v>304.48500000000001</v>
      </c>
      <c r="E32">
        <v>30.64</v>
      </c>
      <c r="F32">
        <v>5915</v>
      </c>
      <c r="G32">
        <v>18.100000000000001</v>
      </c>
      <c r="I32" s="103">
        <f t="shared" si="0"/>
        <v>103.22765664117941</v>
      </c>
      <c r="J32" s="104">
        <f t="shared" si="1"/>
        <v>21.574580238006497</v>
      </c>
      <c r="K32" s="76">
        <f t="shared" si="4"/>
        <v>216.08373786466359</v>
      </c>
      <c r="L32" s="76">
        <f t="shared" si="2"/>
        <v>162.07657990778984</v>
      </c>
      <c r="M32" s="103">
        <f t="shared" si="5"/>
        <v>8.0904806501778328</v>
      </c>
      <c r="N32" s="103">
        <f t="shared" si="3"/>
        <v>252.82752031805728</v>
      </c>
      <c r="P32" s="54"/>
      <c r="Q32" s="54"/>
      <c r="R32" s="54"/>
    </row>
    <row r="33" spans="1:18">
      <c r="A33" s="102">
        <v>40413</v>
      </c>
      <c r="B33" t="s">
        <v>104</v>
      </c>
      <c r="C33">
        <v>2.02</v>
      </c>
      <c r="D33">
        <v>307.94</v>
      </c>
      <c r="E33">
        <v>30.51</v>
      </c>
      <c r="F33">
        <v>5907</v>
      </c>
      <c r="G33">
        <v>18.100000000000001</v>
      </c>
      <c r="I33" s="103">
        <f t="shared" si="0"/>
        <v>104.39902317829187</v>
      </c>
      <c r="J33" s="104">
        <f t="shared" si="1"/>
        <v>21.819395844262999</v>
      </c>
      <c r="K33" s="76">
        <f t="shared" si="4"/>
        <v>218.53572861970582</v>
      </c>
      <c r="L33" s="76">
        <f t="shared" si="2"/>
        <v>163.91572930177</v>
      </c>
      <c r="M33" s="103">
        <f t="shared" si="5"/>
        <v>8.1822866507316991</v>
      </c>
      <c r="N33" s="103">
        <f t="shared" si="3"/>
        <v>255.69645783536561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306.07400000000001</v>
      </c>
      <c r="E34">
        <v>30.58</v>
      </c>
      <c r="F34">
        <v>5907</v>
      </c>
      <c r="G34">
        <v>18.100000000000001</v>
      </c>
      <c r="I34" s="103">
        <f t="shared" si="0"/>
        <v>103.76642898146724</v>
      </c>
      <c r="J34" s="104">
        <f t="shared" si="1"/>
        <v>21.687183657126653</v>
      </c>
      <c r="K34" s="76">
        <f t="shared" si="4"/>
        <v>217.21153583020458</v>
      </c>
      <c r="L34" s="76">
        <f t="shared" si="2"/>
        <v>162.92250028517768</v>
      </c>
      <c r="M34" s="103">
        <f t="shared" si="5"/>
        <v>8.1327070005163034</v>
      </c>
      <c r="N34" s="103">
        <f t="shared" si="3"/>
        <v>254.14709376613447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306.07400000000001</v>
      </c>
      <c r="E35">
        <v>30.58</v>
      </c>
      <c r="F35">
        <v>5907</v>
      </c>
      <c r="G35">
        <v>18.100000000000001</v>
      </c>
      <c r="I35" s="103">
        <f t="shared" si="0"/>
        <v>103.76642898146724</v>
      </c>
      <c r="J35" s="104">
        <f t="shared" si="1"/>
        <v>21.687183657126653</v>
      </c>
      <c r="K35" s="76">
        <f t="shared" si="4"/>
        <v>217.21153583020458</v>
      </c>
      <c r="L35" s="76">
        <f t="shared" si="2"/>
        <v>162.92250028517768</v>
      </c>
      <c r="M35" s="103">
        <f t="shared" si="5"/>
        <v>8.1327070005163034</v>
      </c>
      <c r="N35" s="103">
        <f t="shared" si="3"/>
        <v>254.14709376613447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307.673</v>
      </c>
      <c r="E36">
        <v>30.52</v>
      </c>
      <c r="F36">
        <v>5907</v>
      </c>
      <c r="G36">
        <v>18.100000000000001</v>
      </c>
      <c r="I36" s="103">
        <f t="shared" si="0"/>
        <v>104.30838570501659</v>
      </c>
      <c r="J36" s="104">
        <f t="shared" si="1"/>
        <v>21.800452612348469</v>
      </c>
      <c r="K36" s="76">
        <f t="shared" si="4"/>
        <v>218.34599958145006</v>
      </c>
      <c r="L36" s="76">
        <f t="shared" si="2"/>
        <v>163.7734204268238</v>
      </c>
      <c r="M36" s="103">
        <f t="shared" si="5"/>
        <v>8.1751829272958005</v>
      </c>
      <c r="N36" s="103">
        <f t="shared" si="3"/>
        <v>255.47446647799376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307.40499999999997</v>
      </c>
      <c r="E37">
        <v>30.53</v>
      </c>
      <c r="F37">
        <v>5894</v>
      </c>
      <c r="G37">
        <v>18.100000000000001</v>
      </c>
      <c r="I37" s="103">
        <f t="shared" si="0"/>
        <v>104.21783738384585</v>
      </c>
      <c r="J37" s="104">
        <f t="shared" si="1"/>
        <v>21.781528013223777</v>
      </c>
      <c r="K37" s="76">
        <f t="shared" ref="K37:K42" si="6">($B$9-EXP(52.57-6690.9/(273.15+G37)-4.681*LN(273.15+G37)))*I37/100*0.2095</f>
        <v>218.15645716294918</v>
      </c>
      <c r="L37" s="76">
        <f t="shared" si="2"/>
        <v>163.6312515285918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8.1680861911673777</v>
      </c>
      <c r="N37" s="103">
        <f t="shared" si="3"/>
        <v>255.25269347398054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309.67899999999997</v>
      </c>
      <c r="E38">
        <v>30.49</v>
      </c>
      <c r="F38">
        <v>5899</v>
      </c>
      <c r="G38">
        <v>18</v>
      </c>
      <c r="I38" s="103">
        <f t="shared" si="0"/>
        <v>104.77453263574284</v>
      </c>
      <c r="J38" s="104">
        <f t="shared" si="1"/>
        <v>21.897877320870251</v>
      </c>
      <c r="K38" s="76">
        <f t="shared" si="6"/>
        <v>219.35040162242618</v>
      </c>
      <c r="L38" s="76">
        <f t="shared" si="2"/>
        <v>164.52678599362909</v>
      </c>
      <c r="M38" s="103">
        <f t="shared" si="7"/>
        <v>8.2271975714613284</v>
      </c>
      <c r="N38" s="103">
        <f t="shared" si="3"/>
        <v>257.09992410816653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309.142</v>
      </c>
      <c r="E39">
        <v>30.51</v>
      </c>
      <c r="F39">
        <v>5890</v>
      </c>
      <c r="G39">
        <v>18</v>
      </c>
      <c r="I39" s="103">
        <f t="shared" si="0"/>
        <v>104.59266421487452</v>
      </c>
      <c r="J39" s="104">
        <f t="shared" si="1"/>
        <v>21.859866820908774</v>
      </c>
      <c r="K39" s="76">
        <f t="shared" si="6"/>
        <v>218.96965154741892</v>
      </c>
      <c r="L39" s="76">
        <f t="shared" si="2"/>
        <v>164.24119916249299</v>
      </c>
      <c r="M39" s="103">
        <f t="shared" si="7"/>
        <v>8.2129167401099217</v>
      </c>
      <c r="N39" s="103">
        <f t="shared" si="3"/>
        <v>256.65364812843507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310.488</v>
      </c>
      <c r="E40">
        <v>30.46</v>
      </c>
      <c r="F40">
        <v>5894</v>
      </c>
      <c r="G40">
        <v>18</v>
      </c>
      <c r="I40" s="103">
        <f t="shared" si="0"/>
        <v>105.0480080439242</v>
      </c>
      <c r="J40" s="104">
        <f t="shared" si="1"/>
        <v>21.955033681180158</v>
      </c>
      <c r="K40" s="76">
        <f t="shared" si="6"/>
        <v>219.92293522490937</v>
      </c>
      <c r="L40" s="76">
        <f t="shared" si="2"/>
        <v>164.95622269761131</v>
      </c>
      <c r="M40" s="103">
        <f t="shared" si="7"/>
        <v>8.2486716468634693</v>
      </c>
      <c r="N40" s="103">
        <f t="shared" si="3"/>
        <v>257.77098896448342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310.75799999999998</v>
      </c>
      <c r="E41">
        <v>30.45</v>
      </c>
      <c r="F41">
        <v>5894</v>
      </c>
      <c r="G41">
        <v>18</v>
      </c>
      <c r="I41" s="103">
        <f t="shared" si="0"/>
        <v>105.13934639141048</v>
      </c>
      <c r="J41" s="104">
        <f t="shared" si="1"/>
        <v>21.974123395804792</v>
      </c>
      <c r="K41" s="76">
        <f t="shared" si="6"/>
        <v>220.11415634229959</v>
      </c>
      <c r="L41" s="76">
        <f t="shared" si="2"/>
        <v>165.09965072703648</v>
      </c>
      <c r="M41" s="103">
        <f t="shared" si="7"/>
        <v>8.2558437965425604</v>
      </c>
      <c r="N41" s="103">
        <f t="shared" si="3"/>
        <v>257.995118641955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309.142</v>
      </c>
      <c r="E42">
        <v>30.51</v>
      </c>
      <c r="F42">
        <v>5885</v>
      </c>
      <c r="G42">
        <v>18</v>
      </c>
      <c r="I42" s="103">
        <f t="shared" si="0"/>
        <v>104.59266421487452</v>
      </c>
      <c r="J42" s="104">
        <f t="shared" si="1"/>
        <v>21.859866820908774</v>
      </c>
      <c r="K42" s="76">
        <f t="shared" si="6"/>
        <v>218.96965154741892</v>
      </c>
      <c r="L42" s="76">
        <f t="shared" si="2"/>
        <v>164.24119916249299</v>
      </c>
      <c r="M42" s="103">
        <f t="shared" si="7"/>
        <v>8.2129167401099217</v>
      </c>
      <c r="N42" s="103">
        <f t="shared" si="3"/>
        <v>256.65364812843507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311.83999999999997</v>
      </c>
      <c r="E43">
        <v>30.41</v>
      </c>
      <c r="F43">
        <v>5884</v>
      </c>
      <c r="G43">
        <v>18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105.50560232318657</v>
      </c>
      <c r="J43" s="104">
        <f t="shared" si="1"/>
        <v>22.050670885545991</v>
      </c>
      <c r="K43" s="76">
        <f t="shared" ref="K43:K106" si="9">($B$9-EXP(52.57-6690.9/(273.15+G43)-4.681*LN(273.15+G43)))*I43/100*0.2095</f>
        <v>220.880930325544</v>
      </c>
      <c r="L43" s="76">
        <f t="shared" si="2"/>
        <v>165.67478010046653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8.2846032654386654</v>
      </c>
      <c r="N43" s="103">
        <f t="shared" si="3"/>
        <v>258.89385204495829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3.8559999999999999</v>
      </c>
      <c r="D44">
        <v>311.56900000000002</v>
      </c>
      <c r="E44">
        <v>30.42</v>
      </c>
      <c r="F44">
        <v>5889</v>
      </c>
      <c r="G44">
        <v>18</v>
      </c>
      <c r="I44" s="103">
        <f t="shared" si="8"/>
        <v>105.41390272199034</v>
      </c>
      <c r="J44" s="104">
        <f t="shared" si="1"/>
        <v>22.031505668895978</v>
      </c>
      <c r="K44" s="76">
        <f t="shared" si="9"/>
        <v>220.68895290655675</v>
      </c>
      <c r="L44" s="76">
        <f t="shared" si="2"/>
        <v>165.53078479662526</v>
      </c>
      <c r="M44" s="103">
        <f t="shared" si="10"/>
        <v>8.2774027490795206</v>
      </c>
      <c r="N44" s="103">
        <f t="shared" si="3"/>
        <v>258.66883590873499</v>
      </c>
      <c r="P44" s="111" t="s">
        <v>88</v>
      </c>
      <c r="Q44" s="54">
        <f>0.258*80+259.04</f>
        <v>279.68</v>
      </c>
      <c r="R44" s="111" t="s">
        <v>79</v>
      </c>
    </row>
    <row r="45" spans="1:18" ht="24">
      <c r="A45" s="102">
        <v>40413</v>
      </c>
      <c r="B45" t="s">
        <v>116</v>
      </c>
      <c r="C45">
        <v>4.0229999999999997</v>
      </c>
      <c r="D45">
        <v>310.488</v>
      </c>
      <c r="E45">
        <v>30.46</v>
      </c>
      <c r="F45">
        <v>5888</v>
      </c>
      <c r="G45">
        <v>18</v>
      </c>
      <c r="I45" s="103">
        <f t="shared" si="8"/>
        <v>105.0480080439242</v>
      </c>
      <c r="J45" s="104">
        <f t="shared" si="1"/>
        <v>21.955033681180158</v>
      </c>
      <c r="K45" s="76">
        <f t="shared" si="9"/>
        <v>219.92293522490937</v>
      </c>
      <c r="L45" s="76">
        <f t="shared" si="2"/>
        <v>164.95622269761131</v>
      </c>
      <c r="M45" s="103">
        <f t="shared" si="10"/>
        <v>8.2486716468634693</v>
      </c>
      <c r="N45" s="103">
        <f t="shared" si="3"/>
        <v>257.77098896448342</v>
      </c>
      <c r="P45" s="111" t="s">
        <v>83</v>
      </c>
      <c r="Q45" s="54">
        <f>0.258*20+259.04</f>
        <v>264.20000000000005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4.1900000000000004</v>
      </c>
      <c r="D46">
        <v>313.745</v>
      </c>
      <c r="E46">
        <v>30.34</v>
      </c>
      <c r="F46">
        <v>5875</v>
      </c>
      <c r="G46">
        <v>18</v>
      </c>
      <c r="I46" s="103">
        <f t="shared" si="8"/>
        <v>106.15004329237803</v>
      </c>
      <c r="J46" s="104">
        <f t="shared" si="1"/>
        <v>22.185359048107006</v>
      </c>
      <c r="K46" s="76">
        <f t="shared" si="9"/>
        <v>222.23009774111753</v>
      </c>
      <c r="L46" s="76">
        <f t="shared" si="2"/>
        <v>166.68674167888085</v>
      </c>
      <c r="M46" s="103">
        <f t="shared" si="10"/>
        <v>8.3352066233664441</v>
      </c>
      <c r="N46" s="103">
        <f t="shared" si="3"/>
        <v>260.47520698020139</v>
      </c>
      <c r="P46" s="111" t="s">
        <v>89</v>
      </c>
      <c r="Q46" s="112">
        <f>Q44-Q45</f>
        <v>15.479999999999961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310.75799999999998</v>
      </c>
      <c r="E47">
        <v>30.45</v>
      </c>
      <c r="F47">
        <v>5872</v>
      </c>
      <c r="G47">
        <v>18</v>
      </c>
      <c r="I47" s="103">
        <f t="shared" si="8"/>
        <v>105.13934639141048</v>
      </c>
      <c r="J47" s="104">
        <f t="shared" si="1"/>
        <v>21.974123395804792</v>
      </c>
      <c r="K47" s="76">
        <f t="shared" si="9"/>
        <v>220.11415634229959</v>
      </c>
      <c r="L47" s="76">
        <f t="shared" si="2"/>
        <v>165.09965072703648</v>
      </c>
      <c r="M47" s="103">
        <f t="shared" si="10"/>
        <v>8.2558437965425604</v>
      </c>
      <c r="N47" s="103">
        <f t="shared" si="3"/>
        <v>257.995118641955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312.92700000000002</v>
      </c>
      <c r="E48">
        <v>30.37</v>
      </c>
      <c r="F48">
        <v>5874</v>
      </c>
      <c r="G48">
        <v>18</v>
      </c>
      <c r="I48" s="103">
        <f t="shared" si="8"/>
        <v>105.87330802010852</v>
      </c>
      <c r="J48" s="104">
        <f t="shared" si="1"/>
        <v>22.127521376202679</v>
      </c>
      <c r="K48" s="76">
        <f t="shared" si="9"/>
        <v>221.65073946016543</v>
      </c>
      <c r="L48" s="76">
        <f t="shared" si="2"/>
        <v>166.25218603093668</v>
      </c>
      <c r="M48" s="103">
        <f t="shared" si="10"/>
        <v>8.3134765740626815</v>
      </c>
      <c r="N48" s="103">
        <f t="shared" si="3"/>
        <v>259.79614293945878</v>
      </c>
    </row>
    <row r="49" spans="1:14">
      <c r="A49" s="102">
        <v>40413</v>
      </c>
      <c r="B49" t="s">
        <v>120</v>
      </c>
      <c r="C49">
        <v>4.6900000000000004</v>
      </c>
      <c r="D49">
        <v>310.21800000000002</v>
      </c>
      <c r="E49">
        <v>30.47</v>
      </c>
      <c r="F49">
        <v>5876</v>
      </c>
      <c r="G49">
        <v>18</v>
      </c>
      <c r="I49" s="103">
        <f t="shared" si="8"/>
        <v>104.9567597140901</v>
      </c>
      <c r="J49" s="104">
        <f t="shared" si="1"/>
        <v>21.935962780244825</v>
      </c>
      <c r="K49" s="76">
        <f t="shared" si="9"/>
        <v>219.73190256369892</v>
      </c>
      <c r="L49" s="76">
        <f t="shared" si="2"/>
        <v>164.81293602233609</v>
      </c>
      <c r="M49" s="103">
        <f t="shared" si="10"/>
        <v>8.2415065656292636</v>
      </c>
      <c r="N49" s="103">
        <f t="shared" si="3"/>
        <v>257.54708017591452</v>
      </c>
    </row>
    <row r="50" spans="1:14">
      <c r="A50" s="102">
        <v>40413</v>
      </c>
      <c r="B50" t="s">
        <v>121</v>
      </c>
      <c r="C50">
        <v>4.8570000000000002</v>
      </c>
      <c r="D50">
        <v>311.298</v>
      </c>
      <c r="E50">
        <v>30.43</v>
      </c>
      <c r="F50">
        <v>5866</v>
      </c>
      <c r="G50">
        <v>18</v>
      </c>
      <c r="I50" s="103">
        <f t="shared" si="8"/>
        <v>105.32229361204422</v>
      </c>
      <c r="J50" s="104">
        <f t="shared" si="1"/>
        <v>22.012359364917241</v>
      </c>
      <c r="K50" s="76">
        <f t="shared" si="9"/>
        <v>220.49716493524872</v>
      </c>
      <c r="L50" s="76">
        <f t="shared" si="2"/>
        <v>165.38693159062174</v>
      </c>
      <c r="M50" s="103">
        <f t="shared" si="10"/>
        <v>8.2702093383535313</v>
      </c>
      <c r="N50" s="103">
        <f t="shared" si="3"/>
        <v>258.44404182354788</v>
      </c>
    </row>
    <row r="51" spans="1:14">
      <c r="A51" s="102">
        <v>40413</v>
      </c>
      <c r="B51" t="s">
        <v>122</v>
      </c>
      <c r="C51">
        <v>5.024</v>
      </c>
      <c r="D51">
        <v>312.11200000000002</v>
      </c>
      <c r="E51">
        <v>30.4</v>
      </c>
      <c r="F51">
        <v>5860</v>
      </c>
      <c r="G51">
        <v>18</v>
      </c>
      <c r="I51" s="103">
        <f t="shared" si="8"/>
        <v>105.59739253447991</v>
      </c>
      <c r="J51" s="104">
        <f t="shared" si="1"/>
        <v>22.069855039706297</v>
      </c>
      <c r="K51" s="76">
        <f t="shared" si="9"/>
        <v>221.07309744102236</v>
      </c>
      <c r="L51" s="76">
        <f t="shared" si="2"/>
        <v>165.81891768877031</v>
      </c>
      <c r="M51" s="103">
        <f t="shared" si="10"/>
        <v>8.2918108967631774</v>
      </c>
      <c r="N51" s="103">
        <f t="shared" si="3"/>
        <v>259.11909052384931</v>
      </c>
    </row>
    <row r="52" spans="1:14">
      <c r="A52" s="102">
        <v>40413</v>
      </c>
      <c r="B52" t="s">
        <v>123</v>
      </c>
      <c r="C52">
        <v>5.1909999999999998</v>
      </c>
      <c r="D52">
        <v>313.47199999999998</v>
      </c>
      <c r="E52">
        <v>30.35</v>
      </c>
      <c r="F52">
        <v>5865</v>
      </c>
      <c r="G52">
        <v>18</v>
      </c>
      <c r="I52" s="103">
        <f t="shared" si="8"/>
        <v>106.0577069146369</v>
      </c>
      <c r="J52" s="104">
        <f t="shared" si="1"/>
        <v>22.166060745159111</v>
      </c>
      <c r="K52" s="76">
        <f t="shared" si="9"/>
        <v>222.03678720054663</v>
      </c>
      <c r="L52" s="76">
        <f t="shared" si="2"/>
        <v>166.54174644885811</v>
      </c>
      <c r="M52" s="103">
        <f t="shared" si="10"/>
        <v>8.3279561054820039</v>
      </c>
      <c r="N52" s="103">
        <f t="shared" si="3"/>
        <v>260.24862829631263</v>
      </c>
    </row>
    <row r="53" spans="1:14">
      <c r="A53" s="102">
        <v>40413</v>
      </c>
      <c r="B53" t="s">
        <v>124</v>
      </c>
      <c r="C53">
        <v>5.3579999999999997</v>
      </c>
      <c r="D53">
        <v>314.565</v>
      </c>
      <c r="E53">
        <v>30.31</v>
      </c>
      <c r="F53">
        <v>5857</v>
      </c>
      <c r="G53">
        <v>18</v>
      </c>
      <c r="I53" s="103">
        <f t="shared" si="8"/>
        <v>106.427601589378</v>
      </c>
      <c r="J53" s="104">
        <f t="shared" si="1"/>
        <v>22.243368732180002</v>
      </c>
      <c r="K53" s="76">
        <f t="shared" si="9"/>
        <v>222.81117906297123</v>
      </c>
      <c r="L53" s="76">
        <f t="shared" si="2"/>
        <v>167.1225897173544</v>
      </c>
      <c r="M53" s="103">
        <f t="shared" si="10"/>
        <v>8.3570012989385702</v>
      </c>
      <c r="N53" s="103">
        <f t="shared" si="3"/>
        <v>261.15629059183033</v>
      </c>
    </row>
    <row r="54" spans="1:14">
      <c r="A54" s="102">
        <v>40413</v>
      </c>
      <c r="B54" t="s">
        <v>125</v>
      </c>
      <c r="C54">
        <v>5.5250000000000004</v>
      </c>
      <c r="D54">
        <v>310.75799999999998</v>
      </c>
      <c r="E54">
        <v>30.45</v>
      </c>
      <c r="F54">
        <v>5855</v>
      </c>
      <c r="G54">
        <v>18</v>
      </c>
      <c r="I54" s="103">
        <f t="shared" si="8"/>
        <v>105.13934639141048</v>
      </c>
      <c r="J54" s="104">
        <f t="shared" si="1"/>
        <v>21.974123395804792</v>
      </c>
      <c r="K54" s="76">
        <f t="shared" si="9"/>
        <v>220.11415634229959</v>
      </c>
      <c r="L54" s="76">
        <f t="shared" si="2"/>
        <v>165.09965072703648</v>
      </c>
      <c r="M54" s="103">
        <f t="shared" si="10"/>
        <v>8.2558437965425604</v>
      </c>
      <c r="N54" s="103">
        <f t="shared" si="3"/>
        <v>257.995118641955</v>
      </c>
    </row>
    <row r="55" spans="1:14">
      <c r="A55" s="102">
        <v>40413</v>
      </c>
      <c r="B55" t="s">
        <v>126</v>
      </c>
      <c r="C55">
        <v>5.6920000000000002</v>
      </c>
      <c r="D55">
        <v>316.21300000000002</v>
      </c>
      <c r="E55">
        <v>30.25</v>
      </c>
      <c r="F55">
        <v>5861</v>
      </c>
      <c r="G55">
        <v>18</v>
      </c>
      <c r="I55" s="103">
        <f t="shared" si="8"/>
        <v>106.9852002835591</v>
      </c>
      <c r="J55" s="104">
        <f t="shared" si="1"/>
        <v>22.359906859263852</v>
      </c>
      <c r="K55" s="76">
        <f t="shared" si="9"/>
        <v>223.97853809990426</v>
      </c>
      <c r="L55" s="76">
        <f t="shared" si="2"/>
        <v>167.99818342051893</v>
      </c>
      <c r="M55" s="103">
        <f t="shared" si="10"/>
        <v>8.4007855517260808</v>
      </c>
      <c r="N55" s="103">
        <f t="shared" si="3"/>
        <v>262.52454849144004</v>
      </c>
    </row>
    <row r="56" spans="1:14">
      <c r="A56" s="102">
        <v>40413</v>
      </c>
      <c r="B56" t="s">
        <v>127</v>
      </c>
      <c r="C56">
        <v>5.859</v>
      </c>
      <c r="D56">
        <v>314.839</v>
      </c>
      <c r="E56">
        <v>30.3</v>
      </c>
      <c r="F56">
        <v>5838</v>
      </c>
      <c r="G56">
        <v>18</v>
      </c>
      <c r="I56" s="103">
        <f t="shared" si="8"/>
        <v>106.52030447788319</v>
      </c>
      <c r="J56" s="104">
        <f t="shared" si="1"/>
        <v>22.262743635877587</v>
      </c>
      <c r="K56" s="76">
        <f t="shared" si="9"/>
        <v>223.00525691102871</v>
      </c>
      <c r="L56" s="76">
        <f t="shared" si="2"/>
        <v>167.26816047691207</v>
      </c>
      <c r="M56" s="103">
        <f t="shared" si="10"/>
        <v>8.3642805963020699</v>
      </c>
      <c r="N56" s="103">
        <f t="shared" si="3"/>
        <v>261.38376863443966</v>
      </c>
    </row>
    <row r="57" spans="1:14">
      <c r="A57" s="102">
        <v>40413</v>
      </c>
      <c r="B57" t="s">
        <v>128</v>
      </c>
      <c r="C57">
        <v>6.0250000000000004</v>
      </c>
      <c r="D57">
        <v>312.65499999999997</v>
      </c>
      <c r="E57">
        <v>30.38</v>
      </c>
      <c r="F57">
        <v>5848</v>
      </c>
      <c r="G57">
        <v>18</v>
      </c>
      <c r="I57" s="103">
        <f t="shared" si="8"/>
        <v>105.78124526364429</v>
      </c>
      <c r="J57" s="104">
        <f t="shared" si="1"/>
        <v>22.108280260101655</v>
      </c>
      <c r="K57" s="76">
        <f t="shared" si="9"/>
        <v>221.45800175858002</v>
      </c>
      <c r="L57" s="76">
        <f t="shared" si="2"/>
        <v>166.10762046667469</v>
      </c>
      <c r="M57" s="103">
        <f t="shared" si="10"/>
        <v>8.3062475417076733</v>
      </c>
      <c r="N57" s="103">
        <f t="shared" si="3"/>
        <v>259.57023567836478</v>
      </c>
    </row>
    <row r="58" spans="1:14">
      <c r="A58" s="102">
        <v>40413</v>
      </c>
      <c r="B58" t="s">
        <v>129</v>
      </c>
      <c r="C58">
        <v>6.1920000000000002</v>
      </c>
      <c r="D58">
        <v>314.16199999999998</v>
      </c>
      <c r="E58">
        <v>30.28</v>
      </c>
      <c r="F58">
        <v>5846</v>
      </c>
      <c r="G58">
        <v>18.100000000000001</v>
      </c>
      <c r="I58" s="103">
        <f t="shared" si="8"/>
        <v>106.50856208997071</v>
      </c>
      <c r="J58" s="104">
        <f t="shared" si="1"/>
        <v>22.260289476803877</v>
      </c>
      <c r="K58" s="76">
        <f t="shared" si="9"/>
        <v>222.95157092436079</v>
      </c>
      <c r="L58" s="76">
        <f t="shared" si="2"/>
        <v>167.22789256413853</v>
      </c>
      <c r="M58" s="103">
        <f t="shared" si="10"/>
        <v>8.3476220298448816</v>
      </c>
      <c r="N58" s="103">
        <f t="shared" si="3"/>
        <v>260.86318843265252</v>
      </c>
    </row>
    <row r="59" spans="1:14">
      <c r="A59" s="102">
        <v>40413</v>
      </c>
      <c r="B59" t="s">
        <v>130</v>
      </c>
      <c r="C59">
        <v>6.359</v>
      </c>
      <c r="D59">
        <v>314.16199999999998</v>
      </c>
      <c r="E59">
        <v>30.28</v>
      </c>
      <c r="F59">
        <v>5832</v>
      </c>
      <c r="G59">
        <v>18.100000000000001</v>
      </c>
      <c r="I59" s="103">
        <f t="shared" si="8"/>
        <v>106.50856208997071</v>
      </c>
      <c r="J59" s="104">
        <f t="shared" si="1"/>
        <v>22.260289476803877</v>
      </c>
      <c r="K59" s="76">
        <f t="shared" si="9"/>
        <v>222.95157092436079</v>
      </c>
      <c r="L59" s="76">
        <f t="shared" si="2"/>
        <v>167.22789256413853</v>
      </c>
      <c r="M59" s="103">
        <f t="shared" si="10"/>
        <v>8.3476220298448816</v>
      </c>
      <c r="N59" s="103">
        <f t="shared" si="3"/>
        <v>260.86318843265252</v>
      </c>
    </row>
    <row r="60" spans="1:14">
      <c r="A60" s="102">
        <v>40413</v>
      </c>
      <c r="B60" t="s">
        <v>131</v>
      </c>
      <c r="C60">
        <v>6.5259999999999998</v>
      </c>
      <c r="D60">
        <v>313.34300000000002</v>
      </c>
      <c r="E60">
        <v>30.31</v>
      </c>
      <c r="F60">
        <v>5826</v>
      </c>
      <c r="G60">
        <v>18.100000000000001</v>
      </c>
      <c r="I60" s="103">
        <f t="shared" si="8"/>
        <v>106.23067586191634</v>
      </c>
      <c r="J60" s="104">
        <f t="shared" si="1"/>
        <v>22.202211255140515</v>
      </c>
      <c r="K60" s="76">
        <f t="shared" si="9"/>
        <v>222.36987899399153</v>
      </c>
      <c r="L60" s="76">
        <f t="shared" si="2"/>
        <v>166.79158653034872</v>
      </c>
      <c r="M60" s="103">
        <f t="shared" si="10"/>
        <v>8.32584266156144</v>
      </c>
      <c r="N60" s="103">
        <f t="shared" si="3"/>
        <v>260.18258317379502</v>
      </c>
    </row>
    <row r="61" spans="1:14">
      <c r="A61" s="102">
        <v>40413</v>
      </c>
      <c r="B61" t="s">
        <v>132</v>
      </c>
      <c r="C61">
        <v>6.6929999999999996</v>
      </c>
      <c r="D61">
        <v>314.16199999999998</v>
      </c>
      <c r="E61">
        <v>30.28</v>
      </c>
      <c r="F61">
        <v>5839</v>
      </c>
      <c r="G61">
        <v>18.100000000000001</v>
      </c>
      <c r="I61" s="103">
        <f t="shared" si="8"/>
        <v>106.50856208997071</v>
      </c>
      <c r="J61" s="104">
        <f t="shared" si="1"/>
        <v>22.260289476803877</v>
      </c>
      <c r="K61" s="76">
        <f t="shared" si="9"/>
        <v>222.95157092436079</v>
      </c>
      <c r="L61" s="76">
        <f t="shared" si="2"/>
        <v>167.22789256413853</v>
      </c>
      <c r="M61" s="103">
        <f t="shared" si="10"/>
        <v>8.3476220298448816</v>
      </c>
      <c r="N61" s="103">
        <f t="shared" si="3"/>
        <v>260.86318843265252</v>
      </c>
    </row>
    <row r="62" spans="1:14">
      <c r="A62" s="102">
        <v>40413</v>
      </c>
      <c r="B62" t="s">
        <v>133</v>
      </c>
      <c r="C62">
        <v>6.86</v>
      </c>
      <c r="D62">
        <v>312.52499999999998</v>
      </c>
      <c r="E62">
        <v>30.34</v>
      </c>
      <c r="F62">
        <v>5823</v>
      </c>
      <c r="G62">
        <v>18.100000000000001</v>
      </c>
      <c r="I62" s="103">
        <f t="shared" si="8"/>
        <v>105.95361442903173</v>
      </c>
      <c r="J62" s="104">
        <f t="shared" si="1"/>
        <v>22.144305415667631</v>
      </c>
      <c r="K62" s="76">
        <f t="shared" si="9"/>
        <v>221.78991358565193</v>
      </c>
      <c r="L62" s="76">
        <f t="shared" si="2"/>
        <v>166.35657549815627</v>
      </c>
      <c r="M62" s="103">
        <f t="shared" si="10"/>
        <v>8.3041279367037877</v>
      </c>
      <c r="N62" s="103">
        <f t="shared" si="3"/>
        <v>259.50399802199337</v>
      </c>
    </row>
    <row r="63" spans="1:14">
      <c r="A63" s="102">
        <v>40413</v>
      </c>
      <c r="B63" t="s">
        <v>134</v>
      </c>
      <c r="C63">
        <v>7.0270000000000001</v>
      </c>
      <c r="D63">
        <v>315.80900000000003</v>
      </c>
      <c r="E63">
        <v>30.22</v>
      </c>
      <c r="F63">
        <v>5831</v>
      </c>
      <c r="G63">
        <v>18.100000000000001</v>
      </c>
      <c r="I63" s="103">
        <f t="shared" si="8"/>
        <v>107.06682199473043</v>
      </c>
      <c r="J63" s="104">
        <f t="shared" si="1"/>
        <v>22.376965796898659</v>
      </c>
      <c r="K63" s="76">
        <f t="shared" si="9"/>
        <v>224.12016169591891</v>
      </c>
      <c r="L63" s="76">
        <f t="shared" si="2"/>
        <v>168.10441014680165</v>
      </c>
      <c r="M63" s="103">
        <f t="shared" si="10"/>
        <v>8.3913757205145085</v>
      </c>
      <c r="N63" s="103">
        <f t="shared" si="3"/>
        <v>262.23049126607839</v>
      </c>
    </row>
    <row r="64" spans="1:14">
      <c r="A64" s="102">
        <v>40413</v>
      </c>
      <c r="B64" t="s">
        <v>135</v>
      </c>
      <c r="C64">
        <v>7.194</v>
      </c>
      <c r="D64">
        <v>311.16899999999998</v>
      </c>
      <c r="E64">
        <v>30.39</v>
      </c>
      <c r="F64">
        <v>5825</v>
      </c>
      <c r="G64">
        <v>18.100000000000001</v>
      </c>
      <c r="I64" s="103">
        <f t="shared" si="8"/>
        <v>105.49366943916303</v>
      </c>
      <c r="J64" s="104">
        <f t="shared" si="1"/>
        <v>22.04817691278507</v>
      </c>
      <c r="K64" s="76">
        <f t="shared" si="9"/>
        <v>220.82712283890058</v>
      </c>
      <c r="L64" s="76">
        <f t="shared" si="2"/>
        <v>165.63442105496509</v>
      </c>
      <c r="M64" s="103">
        <f t="shared" si="10"/>
        <v>8.2680796899280828</v>
      </c>
      <c r="N64" s="103">
        <f t="shared" si="3"/>
        <v>258.3774903102526</v>
      </c>
    </row>
    <row r="65" spans="1:14">
      <c r="A65" s="102">
        <v>40413</v>
      </c>
      <c r="B65" t="s">
        <v>136</v>
      </c>
      <c r="C65">
        <v>7.36</v>
      </c>
      <c r="D65">
        <v>318.02</v>
      </c>
      <c r="E65">
        <v>30.14</v>
      </c>
      <c r="F65">
        <v>5816</v>
      </c>
      <c r="G65">
        <v>18.100000000000001</v>
      </c>
      <c r="I65" s="103">
        <f t="shared" si="8"/>
        <v>107.81636636181995</v>
      </c>
      <c r="J65" s="104">
        <f t="shared" si="1"/>
        <v>22.533620569620368</v>
      </c>
      <c r="K65" s="76">
        <f t="shared" si="9"/>
        <v>225.68916320003228</v>
      </c>
      <c r="L65" s="76">
        <f t="shared" si="2"/>
        <v>169.28126130723533</v>
      </c>
      <c r="M65" s="103">
        <f t="shared" si="10"/>
        <v>8.4501213551215848</v>
      </c>
      <c r="N65" s="103">
        <f t="shared" si="3"/>
        <v>264.06629234754951</v>
      </c>
    </row>
    <row r="66" spans="1:14">
      <c r="A66" s="102">
        <v>40413</v>
      </c>
      <c r="B66" t="s">
        <v>137</v>
      </c>
      <c r="C66">
        <v>7.5279999999999996</v>
      </c>
      <c r="D66">
        <v>314.43599999999998</v>
      </c>
      <c r="E66">
        <v>30.27</v>
      </c>
      <c r="F66">
        <v>5816</v>
      </c>
      <c r="G66">
        <v>18.100000000000001</v>
      </c>
      <c r="I66" s="103">
        <f t="shared" si="8"/>
        <v>106.60137468386031</v>
      </c>
      <c r="J66" s="104">
        <f t="shared" si="1"/>
        <v>22.279687308926803</v>
      </c>
      <c r="K66" s="76">
        <f t="shared" si="9"/>
        <v>223.14585308537403</v>
      </c>
      <c r="L66" s="76">
        <f t="shared" si="2"/>
        <v>167.37361657143907</v>
      </c>
      <c r="M66" s="103">
        <f t="shared" si="10"/>
        <v>8.3548962286341339</v>
      </c>
      <c r="N66" s="103">
        <f t="shared" si="3"/>
        <v>261.09050714481668</v>
      </c>
    </row>
    <row r="67" spans="1:14">
      <c r="A67" s="102">
        <v>40413</v>
      </c>
      <c r="B67" t="s">
        <v>138</v>
      </c>
      <c r="C67">
        <v>7.694</v>
      </c>
      <c r="D67">
        <v>318.85300000000001</v>
      </c>
      <c r="E67">
        <v>30.11</v>
      </c>
      <c r="F67">
        <v>5815</v>
      </c>
      <c r="G67">
        <v>18.100000000000001</v>
      </c>
      <c r="I67" s="103">
        <f t="shared" si="8"/>
        <v>108.09898848396429</v>
      </c>
      <c r="J67" s="104">
        <f t="shared" si="1"/>
        <v>22.592688593148537</v>
      </c>
      <c r="K67" s="76">
        <f t="shared" si="9"/>
        <v>226.28076865290498</v>
      </c>
      <c r="L67" s="76">
        <f t="shared" si="2"/>
        <v>169.72500311494349</v>
      </c>
      <c r="M67" s="103">
        <f t="shared" si="10"/>
        <v>8.4722718997035376</v>
      </c>
      <c r="N67" s="103">
        <f t="shared" si="3"/>
        <v>264.75849686573554</v>
      </c>
    </row>
    <row r="68" spans="1:14">
      <c r="A68" s="102">
        <v>40413</v>
      </c>
      <c r="B68" t="s">
        <v>139</v>
      </c>
      <c r="C68">
        <v>7.8609999999999998</v>
      </c>
      <c r="D68">
        <v>316.91199999999998</v>
      </c>
      <c r="E68">
        <v>30.18</v>
      </c>
      <c r="F68">
        <v>5815</v>
      </c>
      <c r="G68">
        <v>18.100000000000001</v>
      </c>
      <c r="I68" s="103">
        <f t="shared" si="8"/>
        <v>107.44084836552162</v>
      </c>
      <c r="J68" s="104">
        <f t="shared" si="1"/>
        <v>22.455137308394015</v>
      </c>
      <c r="K68" s="76">
        <f t="shared" si="9"/>
        <v>224.90310125775989</v>
      </c>
      <c r="L68" s="76">
        <f t="shared" si="2"/>
        <v>168.69166473482235</v>
      </c>
      <c r="M68" s="103">
        <f t="shared" si="10"/>
        <v>8.4206900846491219</v>
      </c>
      <c r="N68" s="103">
        <f t="shared" si="3"/>
        <v>263.14656514528508</v>
      </c>
    </row>
    <row r="69" spans="1:14">
      <c r="A69" s="102">
        <v>40413</v>
      </c>
      <c r="B69" t="s">
        <v>140</v>
      </c>
      <c r="C69">
        <v>8.0280000000000005</v>
      </c>
      <c r="D69">
        <v>316.91199999999998</v>
      </c>
      <c r="E69">
        <v>30.18</v>
      </c>
      <c r="F69">
        <v>5814</v>
      </c>
      <c r="G69">
        <v>18.100000000000001</v>
      </c>
      <c r="I69" s="103">
        <f t="shared" si="8"/>
        <v>107.44084836552162</v>
      </c>
      <c r="J69" s="104">
        <f t="shared" si="1"/>
        <v>22.455137308394015</v>
      </c>
      <c r="K69" s="76">
        <f t="shared" si="9"/>
        <v>224.90310125775989</v>
      </c>
      <c r="L69" s="76">
        <f t="shared" si="2"/>
        <v>168.69166473482235</v>
      </c>
      <c r="M69" s="103">
        <f t="shared" si="10"/>
        <v>8.4206900846491219</v>
      </c>
      <c r="N69" s="103">
        <f t="shared" si="3"/>
        <v>263.14656514528508</v>
      </c>
    </row>
    <row r="70" spans="1:14">
      <c r="A70" s="102">
        <v>40413</v>
      </c>
      <c r="B70" t="s">
        <v>141</v>
      </c>
      <c r="C70">
        <v>8.1950000000000003</v>
      </c>
      <c r="D70">
        <v>317.18900000000002</v>
      </c>
      <c r="E70">
        <v>30.17</v>
      </c>
      <c r="F70">
        <v>5808</v>
      </c>
      <c r="G70">
        <v>18.100000000000001</v>
      </c>
      <c r="I70" s="103">
        <f t="shared" si="8"/>
        <v>107.53458771724345</v>
      </c>
      <c r="J70" s="104">
        <f t="shared" si="1"/>
        <v>22.474728832903878</v>
      </c>
      <c r="K70" s="76">
        <f t="shared" si="9"/>
        <v>225.09932337656156</v>
      </c>
      <c r="L70" s="76">
        <f t="shared" si="2"/>
        <v>168.83884383414707</v>
      </c>
      <c r="M70" s="103">
        <f t="shared" si="10"/>
        <v>8.4280369182007338</v>
      </c>
      <c r="N70" s="103">
        <f t="shared" si="3"/>
        <v>263.37615369377295</v>
      </c>
    </row>
    <row r="71" spans="1:14">
      <c r="A71" s="102">
        <v>40413</v>
      </c>
      <c r="B71" t="s">
        <v>142</v>
      </c>
      <c r="C71">
        <v>8.3620000000000001</v>
      </c>
      <c r="D71">
        <v>317.18900000000002</v>
      </c>
      <c r="E71">
        <v>30.17</v>
      </c>
      <c r="F71">
        <v>5802</v>
      </c>
      <c r="G71">
        <v>18.100000000000001</v>
      </c>
      <c r="I71" s="103">
        <f t="shared" si="8"/>
        <v>107.53458771724345</v>
      </c>
      <c r="J71" s="104">
        <f t="shared" si="1"/>
        <v>22.474728832903878</v>
      </c>
      <c r="K71" s="76">
        <f t="shared" si="9"/>
        <v>225.09932337656156</v>
      </c>
      <c r="L71" s="76">
        <f t="shared" si="2"/>
        <v>168.83884383414707</v>
      </c>
      <c r="M71" s="103">
        <f t="shared" si="10"/>
        <v>8.4280369182007338</v>
      </c>
      <c r="N71" s="103">
        <f t="shared" si="3"/>
        <v>263.37615369377295</v>
      </c>
    </row>
    <row r="72" spans="1:14">
      <c r="A72" s="102">
        <v>40413</v>
      </c>
      <c r="B72" t="s">
        <v>143</v>
      </c>
      <c r="C72">
        <v>8.5289999999999999</v>
      </c>
      <c r="D72">
        <v>317.18900000000002</v>
      </c>
      <c r="E72">
        <v>30.17</v>
      </c>
      <c r="F72">
        <v>5787</v>
      </c>
      <c r="G72">
        <v>18.100000000000001</v>
      </c>
      <c r="I72" s="103">
        <f t="shared" si="8"/>
        <v>107.53458771724345</v>
      </c>
      <c r="J72" s="104">
        <f t="shared" si="1"/>
        <v>22.474728832903878</v>
      </c>
      <c r="K72" s="76">
        <f t="shared" si="9"/>
        <v>225.09932337656156</v>
      </c>
      <c r="L72" s="76">
        <f t="shared" si="2"/>
        <v>168.83884383414707</v>
      </c>
      <c r="M72" s="103">
        <f t="shared" si="10"/>
        <v>8.4280369182007338</v>
      </c>
      <c r="N72" s="103">
        <f t="shared" si="3"/>
        <v>263.37615369377295</v>
      </c>
    </row>
    <row r="73" spans="1:14">
      <c r="A73" s="102">
        <v>40413</v>
      </c>
      <c r="B73" t="s">
        <v>144</v>
      </c>
      <c r="C73">
        <v>8.6959999999999997</v>
      </c>
      <c r="D73">
        <v>318.29700000000003</v>
      </c>
      <c r="E73">
        <v>30.13</v>
      </c>
      <c r="F73">
        <v>5806</v>
      </c>
      <c r="G73">
        <v>18.100000000000001</v>
      </c>
      <c r="I73" s="103">
        <f t="shared" si="8"/>
        <v>107.91047985116283</v>
      </c>
      <c r="J73" s="104">
        <f t="shared" si="1"/>
        <v>22.553290288893031</v>
      </c>
      <c r="K73" s="76">
        <f t="shared" si="9"/>
        <v>225.88616849127303</v>
      </c>
      <c r="L73" s="76">
        <f t="shared" si="2"/>
        <v>169.42902783582082</v>
      </c>
      <c r="M73" s="103">
        <f t="shared" si="10"/>
        <v>8.4574975117565838</v>
      </c>
      <c r="N73" s="103">
        <f t="shared" si="3"/>
        <v>264.29679724239327</v>
      </c>
    </row>
    <row r="74" spans="1:14">
      <c r="A74" s="102">
        <v>40413</v>
      </c>
      <c r="B74" t="s">
        <v>145</v>
      </c>
      <c r="C74">
        <v>8.8460000000000001</v>
      </c>
      <c r="D74">
        <v>320.80799999999999</v>
      </c>
      <c r="E74">
        <v>30.04</v>
      </c>
      <c r="F74">
        <v>5791</v>
      </c>
      <c r="G74">
        <v>18.100000000000001</v>
      </c>
      <c r="I74" s="103">
        <f t="shared" si="8"/>
        <v>108.76173912294647</v>
      </c>
      <c r="J74" s="104">
        <f t="shared" si="1"/>
        <v>22.731203476695811</v>
      </c>
      <c r="K74" s="76">
        <f t="shared" si="9"/>
        <v>227.66808712939874</v>
      </c>
      <c r="L74" s="76">
        <f t="shared" si="2"/>
        <v>170.76558042138487</v>
      </c>
      <c r="M74" s="103">
        <f t="shared" si="10"/>
        <v>8.5242150648885868</v>
      </c>
      <c r="N74" s="103">
        <f t="shared" si="3"/>
        <v>266.38172077776835</v>
      </c>
    </row>
    <row r="75" spans="1:14">
      <c r="A75" s="102">
        <v>40413</v>
      </c>
      <c r="B75" t="s">
        <v>146</v>
      </c>
      <c r="C75">
        <v>9.0129999999999999</v>
      </c>
      <c r="D75">
        <v>320.52800000000002</v>
      </c>
      <c r="E75">
        <v>30.05</v>
      </c>
      <c r="F75">
        <v>5785</v>
      </c>
      <c r="G75">
        <v>18.100000000000001</v>
      </c>
      <c r="I75" s="103">
        <f t="shared" si="8"/>
        <v>108.6667765645574</v>
      </c>
      <c r="J75" s="104">
        <f t="shared" si="1"/>
        <v>22.711356301992495</v>
      </c>
      <c r="K75" s="76">
        <f t="shared" si="9"/>
        <v>227.46930450426146</v>
      </c>
      <c r="L75" s="76">
        <f t="shared" si="2"/>
        <v>170.6164807790623</v>
      </c>
      <c r="M75" s="103">
        <f t="shared" si="10"/>
        <v>8.5167723623596636</v>
      </c>
      <c r="N75" s="103">
        <f t="shared" si="3"/>
        <v>266.14913632373947</v>
      </c>
    </row>
    <row r="76" spans="1:14">
      <c r="A76" s="102">
        <v>40413</v>
      </c>
      <c r="B76" t="s">
        <v>147</v>
      </c>
      <c r="C76">
        <v>9.18</v>
      </c>
      <c r="D76">
        <v>319.69</v>
      </c>
      <c r="E76">
        <v>30.08</v>
      </c>
      <c r="F76">
        <v>5799</v>
      </c>
      <c r="G76">
        <v>18.100000000000001</v>
      </c>
      <c r="I76" s="103">
        <f t="shared" si="8"/>
        <v>108.38245743076531</v>
      </c>
      <c r="J76" s="104">
        <f t="shared" si="1"/>
        <v>22.651933603029946</v>
      </c>
      <c r="K76" s="76">
        <f t="shared" si="9"/>
        <v>226.87414674155266</v>
      </c>
      <c r="L76" s="76">
        <f t="shared" si="2"/>
        <v>170.17007451249805</v>
      </c>
      <c r="M76" s="103">
        <f t="shared" si="10"/>
        <v>8.4944888142751029</v>
      </c>
      <c r="N76" s="103">
        <f t="shared" si="3"/>
        <v>265.45277544609695</v>
      </c>
    </row>
    <row r="77" spans="1:14">
      <c r="A77" s="102">
        <v>40413</v>
      </c>
      <c r="B77" t="s">
        <v>148</v>
      </c>
      <c r="C77">
        <v>9.3469999999999995</v>
      </c>
      <c r="D77">
        <v>319.69</v>
      </c>
      <c r="E77">
        <v>30.08</v>
      </c>
      <c r="F77">
        <v>5771</v>
      </c>
      <c r="G77">
        <v>18.100000000000001</v>
      </c>
      <c r="I77" s="103">
        <f t="shared" si="8"/>
        <v>108.38245743076531</v>
      </c>
      <c r="J77" s="104">
        <f t="shared" si="1"/>
        <v>22.651933603029946</v>
      </c>
      <c r="K77" s="76">
        <f t="shared" si="9"/>
        <v>226.87414674155266</v>
      </c>
      <c r="L77" s="76">
        <f t="shared" si="2"/>
        <v>170.17007451249805</v>
      </c>
      <c r="M77" s="103">
        <f t="shared" si="10"/>
        <v>8.4944888142751029</v>
      </c>
      <c r="N77" s="103">
        <f t="shared" si="3"/>
        <v>265.45277544609695</v>
      </c>
    </row>
    <row r="78" spans="1:14">
      <c r="A78" s="102">
        <v>40413</v>
      </c>
      <c r="B78" t="s">
        <v>149</v>
      </c>
      <c r="C78">
        <v>9.5139999999999993</v>
      </c>
      <c r="D78">
        <v>322.34100000000001</v>
      </c>
      <c r="E78">
        <v>30.03</v>
      </c>
      <c r="F78">
        <v>5779</v>
      </c>
      <c r="G78">
        <v>18</v>
      </c>
      <c r="I78" s="103">
        <f t="shared" si="8"/>
        <v>109.05843199911887</v>
      </c>
      <c r="J78" s="104">
        <f t="shared" si="1"/>
        <v>22.793212287815841</v>
      </c>
      <c r="K78" s="76">
        <f t="shared" si="9"/>
        <v>228.31894600270451</v>
      </c>
      <c r="L78" s="76">
        <f t="shared" si="2"/>
        <v>171.25376607214451</v>
      </c>
      <c r="M78" s="103">
        <f t="shared" si="10"/>
        <v>8.5635816674064973</v>
      </c>
      <c r="N78" s="103">
        <f t="shared" si="3"/>
        <v>267.61192710645304</v>
      </c>
    </row>
    <row r="79" spans="1:14">
      <c r="A79" s="102">
        <v>40413</v>
      </c>
      <c r="B79" t="s">
        <v>150</v>
      </c>
      <c r="C79">
        <v>9.6809999999999992</v>
      </c>
      <c r="D79">
        <v>321.21699999999998</v>
      </c>
      <c r="E79">
        <v>30.07</v>
      </c>
      <c r="F79">
        <v>5776</v>
      </c>
      <c r="G79">
        <v>18</v>
      </c>
      <c r="I79" s="103">
        <f t="shared" si="8"/>
        <v>108.67809031454991</v>
      </c>
      <c r="J79" s="104">
        <f t="shared" si="1"/>
        <v>22.713720875740929</v>
      </c>
      <c r="K79" s="76">
        <f t="shared" si="9"/>
        <v>227.52268283487922</v>
      </c>
      <c r="L79" s="76">
        <f t="shared" si="2"/>
        <v>170.65651793018347</v>
      </c>
      <c r="M79" s="103">
        <f t="shared" si="10"/>
        <v>8.5337161446988947</v>
      </c>
      <c r="N79" s="103">
        <f t="shared" si="3"/>
        <v>266.67862952184043</v>
      </c>
    </row>
    <row r="80" spans="1:14">
      <c r="A80" s="102">
        <v>40413</v>
      </c>
      <c r="B80" t="s">
        <v>151</v>
      </c>
      <c r="C80">
        <v>9.8480000000000008</v>
      </c>
      <c r="D80">
        <v>322.62299999999999</v>
      </c>
      <c r="E80">
        <v>30.02</v>
      </c>
      <c r="F80">
        <v>5792</v>
      </c>
      <c r="G80">
        <v>18</v>
      </c>
      <c r="I80" s="103">
        <f t="shared" si="8"/>
        <v>109.15375526092599</v>
      </c>
      <c r="J80" s="104">
        <f t="shared" si="1"/>
        <v>22.81313484953353</v>
      </c>
      <c r="K80" s="76">
        <f t="shared" si="9"/>
        <v>228.51850972525577</v>
      </c>
      <c r="L80" s="76">
        <f t="shared" si="2"/>
        <v>171.40345158732674</v>
      </c>
      <c r="M80" s="103">
        <f t="shared" si="10"/>
        <v>8.5710667240162941</v>
      </c>
      <c r="N80" s="103">
        <f t="shared" si="3"/>
        <v>267.84583512550921</v>
      </c>
    </row>
    <row r="81" spans="1:14">
      <c r="A81" s="102">
        <v>40413</v>
      </c>
      <c r="B81" t="s">
        <v>152</v>
      </c>
      <c r="C81">
        <v>10.013999999999999</v>
      </c>
      <c r="D81">
        <v>321.21699999999998</v>
      </c>
      <c r="E81">
        <v>30.07</v>
      </c>
      <c r="F81">
        <v>5776</v>
      </c>
      <c r="G81">
        <v>18</v>
      </c>
      <c r="I81" s="103">
        <f t="shared" si="8"/>
        <v>108.67809031454991</v>
      </c>
      <c r="J81" s="104">
        <f t="shared" si="1"/>
        <v>22.713720875740929</v>
      </c>
      <c r="K81" s="76">
        <f t="shared" si="9"/>
        <v>227.52268283487922</v>
      </c>
      <c r="L81" s="76">
        <f t="shared" si="2"/>
        <v>170.65651793018347</v>
      </c>
      <c r="M81" s="103">
        <f t="shared" si="10"/>
        <v>8.5337161446988947</v>
      </c>
      <c r="N81" s="103">
        <f t="shared" si="3"/>
        <v>266.67862952184043</v>
      </c>
    </row>
    <row r="82" spans="1:14">
      <c r="A82" s="102">
        <v>40413</v>
      </c>
      <c r="B82" t="s">
        <v>153</v>
      </c>
      <c r="C82">
        <v>10.180999999999999</v>
      </c>
      <c r="D82">
        <v>321.779</v>
      </c>
      <c r="E82">
        <v>30.05</v>
      </c>
      <c r="F82">
        <v>5786</v>
      </c>
      <c r="G82">
        <v>18</v>
      </c>
      <c r="I82" s="103">
        <f t="shared" si="8"/>
        <v>108.8680711357752</v>
      </c>
      <c r="J82" s="104">
        <f t="shared" si="1"/>
        <v>22.753426867377016</v>
      </c>
      <c r="K82" s="76">
        <f t="shared" si="9"/>
        <v>227.92041660078593</v>
      </c>
      <c r="L82" s="76">
        <f t="shared" si="2"/>
        <v>170.95484361229649</v>
      </c>
      <c r="M82" s="103">
        <f t="shared" si="10"/>
        <v>8.5486339850527422</v>
      </c>
      <c r="N82" s="103">
        <f t="shared" si="3"/>
        <v>267.14481203289819</v>
      </c>
    </row>
    <row r="83" spans="1:14">
      <c r="A83" s="102">
        <v>40413</v>
      </c>
      <c r="B83" t="s">
        <v>154</v>
      </c>
      <c r="C83">
        <v>10.348000000000001</v>
      </c>
      <c r="D83">
        <v>321.779</v>
      </c>
      <c r="E83">
        <v>30.05</v>
      </c>
      <c r="F83">
        <v>5765</v>
      </c>
      <c r="G83">
        <v>18</v>
      </c>
      <c r="I83" s="103">
        <f t="shared" si="8"/>
        <v>108.8680711357752</v>
      </c>
      <c r="J83" s="104">
        <f t="shared" si="1"/>
        <v>22.753426867377016</v>
      </c>
      <c r="K83" s="76">
        <f t="shared" si="9"/>
        <v>227.92041660078593</v>
      </c>
      <c r="L83" s="76">
        <f t="shared" si="2"/>
        <v>170.95484361229649</v>
      </c>
      <c r="M83" s="103">
        <f t="shared" si="10"/>
        <v>8.5486339850527422</v>
      </c>
      <c r="N83" s="103">
        <f t="shared" si="3"/>
        <v>267.14481203289819</v>
      </c>
    </row>
    <row r="84" spans="1:14">
      <c r="A84" s="102">
        <v>40413</v>
      </c>
      <c r="B84" t="s">
        <v>155</v>
      </c>
      <c r="C84">
        <v>10.515000000000001</v>
      </c>
      <c r="D84">
        <v>325.87099999999998</v>
      </c>
      <c r="E84">
        <v>29.95</v>
      </c>
      <c r="F84">
        <v>5769</v>
      </c>
      <c r="G84">
        <v>17.899999999999999</v>
      </c>
      <c r="I84" s="103">
        <f t="shared" si="8"/>
        <v>110.02723342841539</v>
      </c>
      <c r="J84" s="104">
        <f t="shared" si="1"/>
        <v>22.995691786538814</v>
      </c>
      <c r="K84" s="76">
        <f t="shared" si="9"/>
        <v>230.37707624847627</v>
      </c>
      <c r="L84" s="76">
        <f t="shared" si="2"/>
        <v>172.79749497342993</v>
      </c>
      <c r="M84" s="103">
        <f t="shared" si="10"/>
        <v>8.6559583846695833</v>
      </c>
      <c r="N84" s="103">
        <f t="shared" si="3"/>
        <v>270.4986995209245</v>
      </c>
    </row>
    <row r="85" spans="1:14">
      <c r="A85" s="102">
        <v>40413</v>
      </c>
      <c r="B85" t="s">
        <v>156</v>
      </c>
      <c r="C85">
        <v>10.682</v>
      </c>
      <c r="D85">
        <v>324.733</v>
      </c>
      <c r="E85">
        <v>29.99</v>
      </c>
      <c r="F85">
        <v>5772</v>
      </c>
      <c r="G85">
        <v>17.899999999999999</v>
      </c>
      <c r="I85" s="103">
        <f t="shared" si="8"/>
        <v>109.64314712505563</v>
      </c>
      <c r="J85" s="104">
        <f t="shared" ref="J85:J148" si="11">I85*20.9/100</f>
        <v>22.915417749136626</v>
      </c>
      <c r="K85" s="76">
        <f t="shared" si="9"/>
        <v>229.57286917320999</v>
      </c>
      <c r="L85" s="76">
        <f t="shared" ref="L85:L148" si="12">K85/1.33322</f>
        <v>172.19428839442102</v>
      </c>
      <c r="M85" s="103">
        <f t="shared" si="10"/>
        <v>8.6257419104894275</v>
      </c>
      <c r="N85" s="103">
        <f t="shared" ref="N85:N148" si="13">M85*31.25</f>
        <v>269.55443470279459</v>
      </c>
    </row>
    <row r="86" spans="1:14">
      <c r="A86" s="102">
        <v>40413</v>
      </c>
      <c r="B86" t="s">
        <v>157</v>
      </c>
      <c r="C86">
        <v>10.849</v>
      </c>
      <c r="D86">
        <v>324.166</v>
      </c>
      <c r="E86">
        <v>30.01</v>
      </c>
      <c r="F86">
        <v>5763</v>
      </c>
      <c r="G86">
        <v>17.899999999999999</v>
      </c>
      <c r="I86" s="103">
        <f t="shared" si="8"/>
        <v>109.45168011790938</v>
      </c>
      <c r="J86" s="104">
        <f t="shared" si="11"/>
        <v>22.875401144643057</v>
      </c>
      <c r="K86" s="76">
        <f t="shared" si="9"/>
        <v>229.17197197776159</v>
      </c>
      <c r="L86" s="76">
        <f t="shared" si="12"/>
        <v>171.89358993846594</v>
      </c>
      <c r="M86" s="103">
        <f t="shared" si="10"/>
        <v>8.6106789992968675</v>
      </c>
      <c r="N86" s="103">
        <f t="shared" si="13"/>
        <v>269.08371872802712</v>
      </c>
    </row>
    <row r="87" spans="1:14">
      <c r="A87" s="102">
        <v>40413</v>
      </c>
      <c r="B87" t="s">
        <v>158</v>
      </c>
      <c r="C87">
        <v>11.016</v>
      </c>
      <c r="D87">
        <v>327.01299999999998</v>
      </c>
      <c r="E87">
        <v>29.91</v>
      </c>
      <c r="F87">
        <v>5761</v>
      </c>
      <c r="G87">
        <v>17.899999999999999</v>
      </c>
      <c r="I87" s="103">
        <f t="shared" si="8"/>
        <v>110.41286291380463</v>
      </c>
      <c r="J87" s="104">
        <f t="shared" si="11"/>
        <v>23.076288348985166</v>
      </c>
      <c r="K87" s="76">
        <f t="shared" si="9"/>
        <v>231.18451446709673</v>
      </c>
      <c r="L87" s="76">
        <f t="shared" si="12"/>
        <v>173.40312511595741</v>
      </c>
      <c r="M87" s="103">
        <f t="shared" si="10"/>
        <v>8.6862962626059801</v>
      </c>
      <c r="N87" s="103">
        <f t="shared" si="13"/>
        <v>271.44675820643687</v>
      </c>
    </row>
    <row r="88" spans="1:14">
      <c r="A88" s="102">
        <v>40413</v>
      </c>
      <c r="B88" t="s">
        <v>159</v>
      </c>
      <c r="C88">
        <v>11.183</v>
      </c>
      <c r="D88">
        <v>323.88299999999998</v>
      </c>
      <c r="E88">
        <v>30.02</v>
      </c>
      <c r="F88">
        <v>5766</v>
      </c>
      <c r="G88">
        <v>17.899999999999999</v>
      </c>
      <c r="I88" s="103">
        <f t="shared" si="8"/>
        <v>109.3560902062991</v>
      </c>
      <c r="J88" s="104">
        <f t="shared" si="11"/>
        <v>22.855422853116512</v>
      </c>
      <c r="K88" s="76">
        <f t="shared" si="9"/>
        <v>228.97182403557093</v>
      </c>
      <c r="L88" s="76">
        <f t="shared" si="12"/>
        <v>171.74346622130699</v>
      </c>
      <c r="M88" s="103">
        <f t="shared" si="10"/>
        <v>8.6031588402316022</v>
      </c>
      <c r="N88" s="103">
        <f t="shared" si="13"/>
        <v>268.84871375723759</v>
      </c>
    </row>
    <row r="89" spans="1:14">
      <c r="A89" s="102">
        <v>40413</v>
      </c>
      <c r="B89" t="s">
        <v>160</v>
      </c>
      <c r="C89">
        <v>11.35</v>
      </c>
      <c r="D89">
        <v>323.31799999999998</v>
      </c>
      <c r="E89">
        <v>30.04</v>
      </c>
      <c r="F89">
        <v>5765</v>
      </c>
      <c r="G89">
        <v>17.899999999999999</v>
      </c>
      <c r="I89" s="103">
        <f t="shared" si="8"/>
        <v>109.16519693463522</v>
      </c>
      <c r="J89" s="104">
        <f t="shared" si="11"/>
        <v>22.815526159338759</v>
      </c>
      <c r="K89" s="76">
        <f t="shared" si="9"/>
        <v>228.57212813819075</v>
      </c>
      <c r="L89" s="76">
        <f t="shared" si="12"/>
        <v>171.44366881549237</v>
      </c>
      <c r="M89" s="103">
        <f t="shared" si="10"/>
        <v>8.5881410654139607</v>
      </c>
      <c r="N89" s="103">
        <f t="shared" si="13"/>
        <v>268.37940829418625</v>
      </c>
    </row>
    <row r="90" spans="1:14">
      <c r="A90" s="102">
        <v>40413</v>
      </c>
      <c r="B90" t="s">
        <v>161</v>
      </c>
      <c r="C90">
        <v>11.516999999999999</v>
      </c>
      <c r="D90">
        <v>321.62799999999999</v>
      </c>
      <c r="E90">
        <v>30.1</v>
      </c>
      <c r="F90">
        <v>5759</v>
      </c>
      <c r="G90">
        <v>17.899999999999999</v>
      </c>
      <c r="I90" s="103">
        <f t="shared" si="8"/>
        <v>108.59480046383884</v>
      </c>
      <c r="J90" s="104">
        <f t="shared" si="11"/>
        <v>22.696313296942318</v>
      </c>
      <c r="K90" s="76">
        <f t="shared" si="9"/>
        <v>227.3778213547705</v>
      </c>
      <c r="L90" s="76">
        <f t="shared" si="12"/>
        <v>170.54786258439754</v>
      </c>
      <c r="M90" s="103">
        <f t="shared" si="10"/>
        <v>8.5432673740547393</v>
      </c>
      <c r="N90" s="103">
        <f t="shared" si="13"/>
        <v>266.97710543921062</v>
      </c>
    </row>
    <row r="91" spans="1:14">
      <c r="A91" s="102">
        <v>40413</v>
      </c>
      <c r="B91" t="s">
        <v>162</v>
      </c>
      <c r="C91">
        <v>11.683</v>
      </c>
      <c r="D91">
        <v>325.017</v>
      </c>
      <c r="E91">
        <v>29.98</v>
      </c>
      <c r="F91">
        <v>5756</v>
      </c>
      <c r="G91">
        <v>17.899999999999999</v>
      </c>
      <c r="I91" s="103">
        <f t="shared" si="8"/>
        <v>109.73902447411457</v>
      </c>
      <c r="J91" s="104">
        <f t="shared" si="11"/>
        <v>22.935456115089945</v>
      </c>
      <c r="K91" s="76">
        <f t="shared" si="9"/>
        <v>229.77361895729894</v>
      </c>
      <c r="L91" s="76">
        <f t="shared" si="12"/>
        <v>172.34486353137436</v>
      </c>
      <c r="M91" s="103">
        <f t="shared" si="10"/>
        <v>8.6332846825616389</v>
      </c>
      <c r="N91" s="103">
        <f t="shared" si="13"/>
        <v>269.79014633005124</v>
      </c>
    </row>
    <row r="92" spans="1:14">
      <c r="A92" s="102">
        <v>40413</v>
      </c>
      <c r="B92" t="s">
        <v>163</v>
      </c>
      <c r="C92">
        <v>11.851000000000001</v>
      </c>
      <c r="D92">
        <v>326.15600000000001</v>
      </c>
      <c r="E92">
        <v>29.94</v>
      </c>
      <c r="F92">
        <v>5748</v>
      </c>
      <c r="G92">
        <v>17.899999999999999</v>
      </c>
      <c r="I92" s="103">
        <f t="shared" si="8"/>
        <v>110.1234958070104</v>
      </c>
      <c r="J92" s="104">
        <f t="shared" si="11"/>
        <v>23.015810623665171</v>
      </c>
      <c r="K92" s="76">
        <f t="shared" si="9"/>
        <v>230.57863221459871</v>
      </c>
      <c r="L92" s="76">
        <f t="shared" si="12"/>
        <v>172.94867479830688</v>
      </c>
      <c r="M92" s="103">
        <f t="shared" si="10"/>
        <v>8.6635314474210858</v>
      </c>
      <c r="N92" s="103">
        <f t="shared" si="13"/>
        <v>270.73535773190895</v>
      </c>
    </row>
    <row r="93" spans="1:14">
      <c r="A93" s="102">
        <v>40413</v>
      </c>
      <c r="B93" t="s">
        <v>164</v>
      </c>
      <c r="C93">
        <v>12.016999999999999</v>
      </c>
      <c r="D93">
        <v>327.29899999999998</v>
      </c>
      <c r="E93">
        <v>29.9</v>
      </c>
      <c r="F93">
        <v>5745</v>
      </c>
      <c r="G93">
        <v>17.899999999999999</v>
      </c>
      <c r="I93" s="103">
        <f t="shared" si="8"/>
        <v>110.50951236711069</v>
      </c>
      <c r="J93" s="104">
        <f t="shared" si="11"/>
        <v>23.096488084726133</v>
      </c>
      <c r="K93" s="76">
        <f t="shared" si="9"/>
        <v>231.38688089747828</v>
      </c>
      <c r="L93" s="76">
        <f t="shared" si="12"/>
        <v>173.55491284070015</v>
      </c>
      <c r="M93" s="103">
        <f t="shared" si="10"/>
        <v>8.693899776932847</v>
      </c>
      <c r="N93" s="103">
        <f t="shared" si="13"/>
        <v>271.68436802915147</v>
      </c>
    </row>
    <row r="94" spans="1:14">
      <c r="A94" s="102">
        <v>40413</v>
      </c>
      <c r="B94" t="s">
        <v>165</v>
      </c>
      <c r="C94">
        <v>12.183999999999999</v>
      </c>
      <c r="D94">
        <v>325.30200000000002</v>
      </c>
      <c r="E94">
        <v>29.97</v>
      </c>
      <c r="F94">
        <v>5738</v>
      </c>
      <c r="G94">
        <v>17.899999999999999</v>
      </c>
      <c r="I94" s="103">
        <f t="shared" si="8"/>
        <v>109.83499788950003</v>
      </c>
      <c r="J94" s="104">
        <f t="shared" si="11"/>
        <v>22.955514558905506</v>
      </c>
      <c r="K94" s="76">
        <f t="shared" si="9"/>
        <v>229.97456988685641</v>
      </c>
      <c r="L94" s="76">
        <f t="shared" si="12"/>
        <v>172.49558954025323</v>
      </c>
      <c r="M94" s="103">
        <f t="shared" si="10"/>
        <v>8.6408350122729782</v>
      </c>
      <c r="N94" s="103">
        <f t="shared" si="13"/>
        <v>270.02609413353059</v>
      </c>
    </row>
    <row r="95" spans="1:14">
      <c r="A95" s="102">
        <v>40413</v>
      </c>
      <c r="B95" t="s">
        <v>166</v>
      </c>
      <c r="C95">
        <v>12.351000000000001</v>
      </c>
      <c r="D95">
        <v>326.72699999999998</v>
      </c>
      <c r="E95">
        <v>29.92</v>
      </c>
      <c r="F95">
        <v>5730</v>
      </c>
      <c r="G95">
        <v>17.899999999999999</v>
      </c>
      <c r="I95" s="103">
        <f t="shared" si="8"/>
        <v>110.31631042159088</v>
      </c>
      <c r="J95" s="104">
        <f t="shared" si="11"/>
        <v>23.056108878112497</v>
      </c>
      <c r="K95" s="76">
        <f t="shared" si="9"/>
        <v>230.98235105566116</v>
      </c>
      <c r="L95" s="76">
        <f t="shared" si="12"/>
        <v>173.25148966836767</v>
      </c>
      <c r="M95" s="103">
        <f t="shared" si="10"/>
        <v>8.6787003763104114</v>
      </c>
      <c r="N95" s="103">
        <f t="shared" si="13"/>
        <v>271.20938675970035</v>
      </c>
    </row>
    <row r="96" spans="1:14">
      <c r="A96" s="102">
        <v>40413</v>
      </c>
      <c r="B96" t="s">
        <v>167</v>
      </c>
      <c r="C96">
        <v>12.518000000000001</v>
      </c>
      <c r="D96">
        <v>327.87299999999999</v>
      </c>
      <c r="E96">
        <v>29.88</v>
      </c>
      <c r="F96">
        <v>5748</v>
      </c>
      <c r="G96">
        <v>17.899999999999999</v>
      </c>
      <c r="I96" s="103">
        <f t="shared" si="8"/>
        <v>110.70310267159826</v>
      </c>
      <c r="J96" s="104">
        <f t="shared" si="11"/>
        <v>23.136948458364035</v>
      </c>
      <c r="K96" s="76">
        <f t="shared" si="9"/>
        <v>231.79222389255517</v>
      </c>
      <c r="L96" s="76">
        <f t="shared" si="12"/>
        <v>173.85894592982041</v>
      </c>
      <c r="M96" s="103">
        <f t="shared" si="10"/>
        <v>8.7091297301644719</v>
      </c>
      <c r="N96" s="103">
        <f t="shared" si="13"/>
        <v>272.16030406763974</v>
      </c>
    </row>
    <row r="97" spans="1:14">
      <c r="A97" s="102">
        <v>40413</v>
      </c>
      <c r="B97" t="s">
        <v>168</v>
      </c>
      <c r="C97">
        <v>12.685</v>
      </c>
      <c r="D97">
        <v>326.72699999999998</v>
      </c>
      <c r="E97">
        <v>29.92</v>
      </c>
      <c r="F97">
        <v>5738</v>
      </c>
      <c r="G97">
        <v>17.899999999999999</v>
      </c>
      <c r="I97" s="103">
        <f t="shared" si="8"/>
        <v>110.31631042159088</v>
      </c>
      <c r="J97" s="104">
        <f t="shared" si="11"/>
        <v>23.056108878112497</v>
      </c>
      <c r="K97" s="76">
        <f t="shared" si="9"/>
        <v>230.98235105566116</v>
      </c>
      <c r="L97" s="76">
        <f t="shared" si="12"/>
        <v>173.25148966836767</v>
      </c>
      <c r="M97" s="103">
        <f t="shared" si="10"/>
        <v>8.6787003763104114</v>
      </c>
      <c r="N97" s="103">
        <f t="shared" si="13"/>
        <v>271.20938675970035</v>
      </c>
    </row>
    <row r="98" spans="1:14">
      <c r="A98" s="102">
        <v>40413</v>
      </c>
      <c r="B98" t="s">
        <v>169</v>
      </c>
      <c r="C98">
        <v>12.852</v>
      </c>
      <c r="D98">
        <v>327.58600000000001</v>
      </c>
      <c r="E98">
        <v>29.89</v>
      </c>
      <c r="F98">
        <v>5730</v>
      </c>
      <c r="G98">
        <v>17.899999999999999</v>
      </c>
      <c r="I98" s="103">
        <f t="shared" si="8"/>
        <v>110.60625891010979</v>
      </c>
      <c r="J98" s="104">
        <f t="shared" si="11"/>
        <v>23.116708112212947</v>
      </c>
      <c r="K98" s="76">
        <f t="shared" si="9"/>
        <v>231.58945061607236</v>
      </c>
      <c r="L98" s="76">
        <f t="shared" si="12"/>
        <v>173.70685304456305</v>
      </c>
      <c r="M98" s="103">
        <f t="shared" si="10"/>
        <v>8.7015109294081618</v>
      </c>
      <c r="N98" s="103">
        <f t="shared" si="13"/>
        <v>271.92221654400504</v>
      </c>
    </row>
    <row r="99" spans="1:14">
      <c r="A99" s="102">
        <v>40413</v>
      </c>
      <c r="B99" t="s">
        <v>170</v>
      </c>
      <c r="C99">
        <v>13.019</v>
      </c>
      <c r="D99">
        <v>329.6</v>
      </c>
      <c r="E99">
        <v>29.82</v>
      </c>
      <c r="F99">
        <v>5723</v>
      </c>
      <c r="G99">
        <v>17.899999999999999</v>
      </c>
      <c r="I99" s="103">
        <f t="shared" si="8"/>
        <v>111.28621406607812</v>
      </c>
      <c r="J99" s="104">
        <f t="shared" si="11"/>
        <v>23.258818739810327</v>
      </c>
      <c r="K99" s="76">
        <f t="shared" si="9"/>
        <v>233.01315342065095</v>
      </c>
      <c r="L99" s="76">
        <f t="shared" si="12"/>
        <v>174.77472091676614</v>
      </c>
      <c r="M99" s="103">
        <f t="shared" si="10"/>
        <v>8.7550037179670284</v>
      </c>
      <c r="N99" s="103">
        <f t="shared" si="13"/>
        <v>273.59386618646965</v>
      </c>
    </row>
    <row r="100" spans="1:14">
      <c r="A100" s="102">
        <v>40413</v>
      </c>
      <c r="B100" t="s">
        <v>171</v>
      </c>
      <c r="C100">
        <v>13.186</v>
      </c>
      <c r="D100">
        <v>328.89299999999997</v>
      </c>
      <c r="E100">
        <v>29.8</v>
      </c>
      <c r="F100">
        <v>5725</v>
      </c>
      <c r="G100">
        <v>18</v>
      </c>
      <c r="I100" s="103">
        <f t="shared" si="8"/>
        <v>111.27522553078123</v>
      </c>
      <c r="J100" s="104">
        <f t="shared" si="11"/>
        <v>23.256522135933274</v>
      </c>
      <c r="K100" s="76">
        <f t="shared" si="9"/>
        <v>232.95990730553029</v>
      </c>
      <c r="L100" s="76">
        <f t="shared" si="12"/>
        <v>174.73478293569724</v>
      </c>
      <c r="M100" s="103">
        <f t="shared" si="10"/>
        <v>8.737650669685225</v>
      </c>
      <c r="N100" s="103">
        <f t="shared" si="13"/>
        <v>273.05158342766327</v>
      </c>
    </row>
    <row r="101" spans="1:14">
      <c r="A101" s="102">
        <v>40413</v>
      </c>
      <c r="B101" t="s">
        <v>172</v>
      </c>
      <c r="C101">
        <v>13.353</v>
      </c>
      <c r="D101">
        <v>328.03</v>
      </c>
      <c r="E101">
        <v>29.83</v>
      </c>
      <c r="F101">
        <v>5722</v>
      </c>
      <c r="G101">
        <v>18</v>
      </c>
      <c r="I101" s="103">
        <f t="shared" si="8"/>
        <v>110.9831658490386</v>
      </c>
      <c r="J101" s="104">
        <f t="shared" si="11"/>
        <v>23.195481662449065</v>
      </c>
      <c r="K101" s="76">
        <f t="shared" si="9"/>
        <v>232.34846665410132</v>
      </c>
      <c r="L101" s="76">
        <f t="shared" si="12"/>
        <v>174.27616346447047</v>
      </c>
      <c r="M101" s="103">
        <f t="shared" si="10"/>
        <v>8.714717303685795</v>
      </c>
      <c r="N101" s="103">
        <f t="shared" si="13"/>
        <v>272.33491574018109</v>
      </c>
    </row>
    <row r="102" spans="1:14">
      <c r="A102" s="102">
        <v>40413</v>
      </c>
      <c r="B102" t="s">
        <v>173</v>
      </c>
      <c r="C102">
        <v>13.52</v>
      </c>
      <c r="D102">
        <v>329.18200000000002</v>
      </c>
      <c r="E102">
        <v>29.79</v>
      </c>
      <c r="F102">
        <v>5719</v>
      </c>
      <c r="G102">
        <v>18</v>
      </c>
      <c r="I102" s="103">
        <f t="shared" si="8"/>
        <v>111.3727750054972</v>
      </c>
      <c r="J102" s="104">
        <f t="shared" si="11"/>
        <v>23.276909976148914</v>
      </c>
      <c r="K102" s="76">
        <f t="shared" si="9"/>
        <v>233.16413170929255</v>
      </c>
      <c r="L102" s="76">
        <f t="shared" si="12"/>
        <v>174.88796425893142</v>
      </c>
      <c r="M102" s="103">
        <f t="shared" si="10"/>
        <v>8.7453105349338802</v>
      </c>
      <c r="N102" s="103">
        <f t="shared" si="13"/>
        <v>273.29095421668376</v>
      </c>
    </row>
    <row r="103" spans="1:14">
      <c r="A103" s="102">
        <v>40413</v>
      </c>
      <c r="B103" t="s">
        <v>174</v>
      </c>
      <c r="C103">
        <v>13.686999999999999</v>
      </c>
      <c r="D103">
        <v>329.18200000000002</v>
      </c>
      <c r="E103">
        <v>29.79</v>
      </c>
      <c r="F103">
        <v>5721</v>
      </c>
      <c r="G103">
        <v>18</v>
      </c>
      <c r="I103" s="103">
        <f t="shared" si="8"/>
        <v>111.3727750054972</v>
      </c>
      <c r="J103" s="104">
        <f t="shared" si="11"/>
        <v>23.276909976148914</v>
      </c>
      <c r="K103" s="76">
        <f t="shared" si="9"/>
        <v>233.16413170929255</v>
      </c>
      <c r="L103" s="76">
        <f t="shared" si="12"/>
        <v>174.88796425893142</v>
      </c>
      <c r="M103" s="103">
        <f t="shared" si="10"/>
        <v>8.7453105349338802</v>
      </c>
      <c r="N103" s="103">
        <f t="shared" si="13"/>
        <v>273.29095421668376</v>
      </c>
    </row>
    <row r="104" spans="1:14">
      <c r="A104" s="102">
        <v>40413</v>
      </c>
      <c r="B104" t="s">
        <v>175</v>
      </c>
      <c r="C104">
        <v>13.853</v>
      </c>
      <c r="D104">
        <v>328.03</v>
      </c>
      <c r="E104">
        <v>29.83</v>
      </c>
      <c r="F104">
        <v>5713</v>
      </c>
      <c r="G104">
        <v>18</v>
      </c>
      <c r="I104" s="103">
        <f t="shared" si="8"/>
        <v>110.9831658490386</v>
      </c>
      <c r="J104" s="104">
        <f t="shared" si="11"/>
        <v>23.195481662449065</v>
      </c>
      <c r="K104" s="76">
        <f t="shared" si="9"/>
        <v>232.34846665410132</v>
      </c>
      <c r="L104" s="76">
        <f t="shared" si="12"/>
        <v>174.27616346447047</v>
      </c>
      <c r="M104" s="103">
        <f t="shared" si="10"/>
        <v>8.714717303685795</v>
      </c>
      <c r="N104" s="103">
        <f t="shared" si="13"/>
        <v>272.33491574018109</v>
      </c>
    </row>
    <row r="105" spans="1:14">
      <c r="A105" s="102">
        <v>40413</v>
      </c>
      <c r="B105" t="s">
        <v>176</v>
      </c>
      <c r="C105">
        <v>14.021000000000001</v>
      </c>
      <c r="D105">
        <v>328.60500000000002</v>
      </c>
      <c r="E105">
        <v>29.81</v>
      </c>
      <c r="F105">
        <v>5700</v>
      </c>
      <c r="G105">
        <v>18</v>
      </c>
      <c r="I105" s="103">
        <f t="shared" si="8"/>
        <v>111.1777742666663</v>
      </c>
      <c r="J105" s="104">
        <f t="shared" si="11"/>
        <v>23.236154821733258</v>
      </c>
      <c r="K105" s="76">
        <f t="shared" si="9"/>
        <v>232.75588851027078</v>
      </c>
      <c r="L105" s="76">
        <f t="shared" si="12"/>
        <v>174.58175583194878</v>
      </c>
      <c r="M105" s="103">
        <f t="shared" si="10"/>
        <v>8.7299985162153586</v>
      </c>
      <c r="N105" s="103">
        <f t="shared" si="13"/>
        <v>272.81245363172997</v>
      </c>
    </row>
    <row r="106" spans="1:14">
      <c r="A106" s="102">
        <v>40413</v>
      </c>
      <c r="B106" t="s">
        <v>177</v>
      </c>
      <c r="C106">
        <v>14.188000000000001</v>
      </c>
      <c r="D106">
        <v>332.66399999999999</v>
      </c>
      <c r="E106">
        <v>29.67</v>
      </c>
      <c r="F106">
        <v>5704</v>
      </c>
      <c r="G106">
        <v>18</v>
      </c>
      <c r="I106" s="103">
        <f t="shared" si="8"/>
        <v>112.5510768476982</v>
      </c>
      <c r="J106" s="104">
        <f t="shared" si="11"/>
        <v>23.523175061168921</v>
      </c>
      <c r="K106" s="76">
        <f t="shared" si="9"/>
        <v>235.6309619190516</v>
      </c>
      <c r="L106" s="76">
        <f t="shared" si="12"/>
        <v>176.73824419004484</v>
      </c>
      <c r="M106" s="103">
        <f t="shared" si="10"/>
        <v>8.8378341836749978</v>
      </c>
      <c r="N106" s="103">
        <f t="shared" si="13"/>
        <v>276.18231823984371</v>
      </c>
    </row>
    <row r="107" spans="1:14">
      <c r="A107" s="102">
        <v>40413</v>
      </c>
      <c r="B107" t="s">
        <v>178</v>
      </c>
      <c r="C107">
        <v>14.355</v>
      </c>
      <c r="D107">
        <v>332.08100000000002</v>
      </c>
      <c r="E107">
        <v>29.69</v>
      </c>
      <c r="F107">
        <v>5703</v>
      </c>
      <c r="G107">
        <v>18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112.35370015473734</v>
      </c>
      <c r="J107" s="104">
        <f t="shared" si="11"/>
        <v>23.481923332340102</v>
      </c>
      <c r="K107" s="76">
        <f t="shared" ref="K107:K122" si="15">($B$9-EXP(52.57-6690.9/(273.15+G107)-4.681*LN(273.15+G107)))*I107/100*0.2095</f>
        <v>235.21774454854426</v>
      </c>
      <c r="L107" s="76">
        <f t="shared" si="12"/>
        <v>176.42830481731767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8.8223355982063705</v>
      </c>
      <c r="N107" s="103">
        <f t="shared" si="13"/>
        <v>275.6979874439491</v>
      </c>
    </row>
    <row r="108" spans="1:14">
      <c r="A108" s="102">
        <v>40413</v>
      </c>
      <c r="B108" t="s">
        <v>179</v>
      </c>
      <c r="C108">
        <v>14.522</v>
      </c>
      <c r="D108">
        <v>331.49900000000002</v>
      </c>
      <c r="E108">
        <v>29.71</v>
      </c>
      <c r="F108">
        <v>5690</v>
      </c>
      <c r="G108">
        <v>18</v>
      </c>
      <c r="I108" s="103">
        <f t="shared" si="14"/>
        <v>112.15672209236331</v>
      </c>
      <c r="J108" s="104">
        <f t="shared" si="11"/>
        <v>23.440754917303931</v>
      </c>
      <c r="K108" s="76">
        <f t="shared" si="15"/>
        <v>234.80536172988008</v>
      </c>
      <c r="L108" s="76">
        <f t="shared" si="12"/>
        <v>176.11899141168004</v>
      </c>
      <c r="M108" s="103">
        <f t="shared" si="16"/>
        <v>8.8068683143576436</v>
      </c>
      <c r="N108" s="103">
        <f t="shared" si="13"/>
        <v>275.21463482367636</v>
      </c>
    </row>
    <row r="109" spans="1:14">
      <c r="A109" s="102">
        <v>40413</v>
      </c>
      <c r="B109" t="s">
        <v>180</v>
      </c>
      <c r="C109">
        <v>14.689</v>
      </c>
      <c r="D109">
        <v>329.47</v>
      </c>
      <c r="E109">
        <v>29.78</v>
      </c>
      <c r="F109">
        <v>5709</v>
      </c>
      <c r="G109">
        <v>18</v>
      </c>
      <c r="I109" s="103">
        <f t="shared" si="14"/>
        <v>111.47042282136204</v>
      </c>
      <c r="J109" s="104">
        <f t="shared" si="11"/>
        <v>23.297318369664662</v>
      </c>
      <c r="K109" s="76">
        <f t="shared" si="15"/>
        <v>233.36856199486556</v>
      </c>
      <c r="L109" s="76">
        <f t="shared" si="12"/>
        <v>175.04130000664972</v>
      </c>
      <c r="M109" s="103">
        <f t="shared" si="16"/>
        <v>8.7529781222123137</v>
      </c>
      <c r="N109" s="103">
        <f t="shared" si="13"/>
        <v>273.53056631913478</v>
      </c>
    </row>
    <row r="110" spans="1:14">
      <c r="A110" s="102">
        <v>40413</v>
      </c>
      <c r="B110" t="s">
        <v>181</v>
      </c>
      <c r="C110">
        <v>14.856</v>
      </c>
      <c r="D110">
        <v>328.31799999999998</v>
      </c>
      <c r="E110">
        <v>29.82</v>
      </c>
      <c r="F110">
        <v>5688</v>
      </c>
      <c r="G110">
        <v>18</v>
      </c>
      <c r="I110" s="103">
        <f t="shared" si="14"/>
        <v>111.08042108280272</v>
      </c>
      <c r="J110" s="104">
        <f t="shared" si="11"/>
        <v>23.215808006305764</v>
      </c>
      <c r="K110" s="76">
        <f t="shared" si="15"/>
        <v>232.5520750506208</v>
      </c>
      <c r="L110" s="76">
        <f t="shared" si="12"/>
        <v>174.42888274299875</v>
      </c>
      <c r="M110" s="103">
        <f t="shared" si="16"/>
        <v>8.7223540642888491</v>
      </c>
      <c r="N110" s="103">
        <f t="shared" si="13"/>
        <v>272.57356450902654</v>
      </c>
    </row>
    <row r="111" spans="1:14">
      <c r="A111" s="102">
        <v>40413</v>
      </c>
      <c r="B111" t="s">
        <v>182</v>
      </c>
      <c r="C111">
        <v>15.023</v>
      </c>
      <c r="D111">
        <v>327.74299999999999</v>
      </c>
      <c r="E111">
        <v>29.84</v>
      </c>
      <c r="F111">
        <v>5698</v>
      </c>
      <c r="G111">
        <v>18</v>
      </c>
      <c r="I111" s="103">
        <f t="shared" si="14"/>
        <v>110.88600843541965</v>
      </c>
      <c r="J111" s="104">
        <f t="shared" si="11"/>
        <v>23.175175763002709</v>
      </c>
      <c r="K111" s="76">
        <f t="shared" si="15"/>
        <v>232.14506304864685</v>
      </c>
      <c r="L111" s="76">
        <f t="shared" si="12"/>
        <v>174.12359779229746</v>
      </c>
      <c r="M111" s="103">
        <f t="shared" si="16"/>
        <v>8.7070882242018133</v>
      </c>
      <c r="N111" s="103">
        <f t="shared" si="13"/>
        <v>272.09650700630664</v>
      </c>
    </row>
    <row r="112" spans="1:14">
      <c r="A112" s="102">
        <v>40413</v>
      </c>
      <c r="B112" t="s">
        <v>183</v>
      </c>
      <c r="C112">
        <v>15.19</v>
      </c>
      <c r="D112">
        <v>333.54199999999997</v>
      </c>
      <c r="E112">
        <v>29.64</v>
      </c>
      <c r="F112">
        <v>5687</v>
      </c>
      <c r="G112">
        <v>18</v>
      </c>
      <c r="I112" s="103">
        <f t="shared" si="14"/>
        <v>112.84789164524754</v>
      </c>
      <c r="J112" s="104">
        <f t="shared" si="11"/>
        <v>23.585209353856737</v>
      </c>
      <c r="K112" s="76">
        <f t="shared" si="15"/>
        <v>236.25235762860129</v>
      </c>
      <c r="L112" s="76">
        <f t="shared" si="12"/>
        <v>177.20433058955106</v>
      </c>
      <c r="M112" s="103">
        <f t="shared" si="16"/>
        <v>8.861140935040444</v>
      </c>
      <c r="N112" s="103">
        <f t="shared" si="13"/>
        <v>276.9106542200139</v>
      </c>
    </row>
    <row r="113" spans="1:14">
      <c r="A113" s="102">
        <v>40413</v>
      </c>
      <c r="B113" t="s">
        <v>184</v>
      </c>
      <c r="C113">
        <v>15.356</v>
      </c>
      <c r="D113">
        <v>332.95699999999999</v>
      </c>
      <c r="E113">
        <v>29.66</v>
      </c>
      <c r="F113">
        <v>5678</v>
      </c>
      <c r="G113">
        <v>18</v>
      </c>
      <c r="I113" s="103">
        <f t="shared" si="14"/>
        <v>112.64991501264713</v>
      </c>
      <c r="J113" s="104">
        <f t="shared" si="11"/>
        <v>23.543832237643247</v>
      </c>
      <c r="K113" s="76">
        <f t="shared" si="15"/>
        <v>235.83788425630067</v>
      </c>
      <c r="L113" s="76">
        <f t="shared" si="12"/>
        <v>176.89344913540199</v>
      </c>
      <c r="M113" s="103">
        <f t="shared" si="16"/>
        <v>8.845595240586249</v>
      </c>
      <c r="N113" s="103">
        <f t="shared" si="13"/>
        <v>276.42485126832025</v>
      </c>
    </row>
    <row r="114" spans="1:14">
      <c r="A114" s="102">
        <v>40413</v>
      </c>
      <c r="B114" t="s">
        <v>185</v>
      </c>
      <c r="C114">
        <v>15.523</v>
      </c>
      <c r="D114">
        <v>334.25599999999997</v>
      </c>
      <c r="E114">
        <v>29.66</v>
      </c>
      <c r="F114">
        <v>5689</v>
      </c>
      <c r="G114">
        <v>17.899999999999999</v>
      </c>
      <c r="I114" s="103">
        <f t="shared" si="14"/>
        <v>112.85852487670036</v>
      </c>
      <c r="J114" s="104">
        <f t="shared" si="11"/>
        <v>23.587431699230375</v>
      </c>
      <c r="K114" s="76">
        <f t="shared" si="15"/>
        <v>236.30528716080076</v>
      </c>
      <c r="L114" s="76">
        <f t="shared" si="12"/>
        <v>177.2440311132452</v>
      </c>
      <c r="M114" s="103">
        <f t="shared" si="16"/>
        <v>8.8786990661134215</v>
      </c>
      <c r="N114" s="103">
        <f t="shared" si="13"/>
        <v>277.45934581604445</v>
      </c>
    </row>
    <row r="115" spans="1:14">
      <c r="A115" s="102">
        <v>40413</v>
      </c>
      <c r="B115" t="s">
        <v>186</v>
      </c>
      <c r="C115">
        <v>15.69</v>
      </c>
      <c r="D115">
        <v>329.6</v>
      </c>
      <c r="E115">
        <v>29.82</v>
      </c>
      <c r="F115">
        <v>5676</v>
      </c>
      <c r="G115">
        <v>17.899999999999999</v>
      </c>
      <c r="I115" s="103">
        <f t="shared" si="14"/>
        <v>111.28621406607812</v>
      </c>
      <c r="J115" s="104">
        <f t="shared" si="11"/>
        <v>23.258818739810327</v>
      </c>
      <c r="K115" s="76">
        <f t="shared" si="15"/>
        <v>233.01315342065095</v>
      </c>
      <c r="L115" s="76">
        <f t="shared" si="12"/>
        <v>174.77472091676614</v>
      </c>
      <c r="M115" s="103">
        <f t="shared" si="16"/>
        <v>8.7550037179670284</v>
      </c>
      <c r="N115" s="103">
        <f t="shared" si="13"/>
        <v>273.59386618646965</v>
      </c>
    </row>
    <row r="116" spans="1:14">
      <c r="A116" s="102">
        <v>40413</v>
      </c>
      <c r="B116" t="s">
        <v>187</v>
      </c>
      <c r="C116">
        <v>15.856999999999999</v>
      </c>
      <c r="D116">
        <v>334.84399999999999</v>
      </c>
      <c r="E116">
        <v>29.64</v>
      </c>
      <c r="F116">
        <v>5684</v>
      </c>
      <c r="G116">
        <v>17.899999999999999</v>
      </c>
      <c r="I116" s="103">
        <f t="shared" si="14"/>
        <v>113.05685682243067</v>
      </c>
      <c r="J116" s="104">
        <f t="shared" si="11"/>
        <v>23.628883075888012</v>
      </c>
      <c r="K116" s="76">
        <f t="shared" si="15"/>
        <v>236.72055829286782</v>
      </c>
      <c r="L116" s="76">
        <f t="shared" si="12"/>
        <v>177.5555109380806</v>
      </c>
      <c r="M116" s="103">
        <f t="shared" si="16"/>
        <v>8.8943020492576732</v>
      </c>
      <c r="N116" s="103">
        <f t="shared" si="13"/>
        <v>277.94693903930226</v>
      </c>
    </row>
    <row r="117" spans="1:14">
      <c r="A117" s="102">
        <v>40413</v>
      </c>
      <c r="B117" t="s">
        <v>188</v>
      </c>
      <c r="C117">
        <v>16.024000000000001</v>
      </c>
      <c r="D117">
        <v>334.25599999999997</v>
      </c>
      <c r="E117">
        <v>29.66</v>
      </c>
      <c r="F117">
        <v>5677</v>
      </c>
      <c r="G117">
        <v>17.899999999999999</v>
      </c>
      <c r="I117" s="103">
        <f t="shared" si="14"/>
        <v>112.85852487670036</v>
      </c>
      <c r="J117" s="104">
        <f t="shared" si="11"/>
        <v>23.587431699230375</v>
      </c>
      <c r="K117" s="76">
        <f t="shared" si="15"/>
        <v>236.30528716080076</v>
      </c>
      <c r="L117" s="76">
        <f t="shared" si="12"/>
        <v>177.2440311132452</v>
      </c>
      <c r="M117" s="103">
        <f t="shared" si="16"/>
        <v>8.8786990661134215</v>
      </c>
      <c r="N117" s="103">
        <f t="shared" si="13"/>
        <v>277.45934581604445</v>
      </c>
    </row>
    <row r="118" spans="1:14">
      <c r="A118" s="102">
        <v>40413</v>
      </c>
      <c r="B118" t="s">
        <v>189</v>
      </c>
      <c r="C118">
        <v>16.190999999999999</v>
      </c>
      <c r="D118">
        <v>333.67</v>
      </c>
      <c r="E118">
        <v>29.68</v>
      </c>
      <c r="F118">
        <v>5676</v>
      </c>
      <c r="G118">
        <v>17.899999999999999</v>
      </c>
      <c r="I118" s="103">
        <f t="shared" si="14"/>
        <v>112.66059387288333</v>
      </c>
      <c r="J118" s="104">
        <f t="shared" si="11"/>
        <v>23.546064119432614</v>
      </c>
      <c r="K118" s="76">
        <f t="shared" si="15"/>
        <v>235.89085552839987</v>
      </c>
      <c r="L118" s="76">
        <f t="shared" si="12"/>
        <v>176.93318096668207</v>
      </c>
      <c r="M118" s="103">
        <f t="shared" si="16"/>
        <v>8.8631276254919449</v>
      </c>
      <c r="N118" s="103">
        <f t="shared" si="13"/>
        <v>276.97273829662328</v>
      </c>
    </row>
    <row r="119" spans="1:14">
      <c r="A119" s="102">
        <v>40413</v>
      </c>
      <c r="B119" t="s">
        <v>190</v>
      </c>
      <c r="C119">
        <v>16.358000000000001</v>
      </c>
      <c r="D119">
        <v>333.08499999999998</v>
      </c>
      <c r="E119">
        <v>29.7</v>
      </c>
      <c r="F119">
        <v>5680</v>
      </c>
      <c r="G119">
        <v>17.899999999999999</v>
      </c>
      <c r="I119" s="103">
        <f t="shared" si="14"/>
        <v>112.46306274478631</v>
      </c>
      <c r="J119" s="104">
        <f t="shared" si="11"/>
        <v>23.504780113660335</v>
      </c>
      <c r="K119" s="76">
        <f t="shared" si="15"/>
        <v>235.47726116324972</v>
      </c>
      <c r="L119" s="76">
        <f t="shared" si="12"/>
        <v>176.62295882393732</v>
      </c>
      <c r="M119" s="103">
        <f t="shared" si="16"/>
        <v>8.8475876435146912</v>
      </c>
      <c r="N119" s="103">
        <f t="shared" si="13"/>
        <v>276.4871138598341</v>
      </c>
    </row>
    <row r="120" spans="1:14">
      <c r="A120" s="102">
        <v>40413</v>
      </c>
      <c r="B120" t="s">
        <v>191</v>
      </c>
      <c r="C120">
        <v>16.524999999999999</v>
      </c>
      <c r="D120">
        <v>333.37799999999999</v>
      </c>
      <c r="E120">
        <v>29.69</v>
      </c>
      <c r="F120">
        <v>5682</v>
      </c>
      <c r="G120">
        <v>17.899999999999999</v>
      </c>
      <c r="I120" s="103">
        <f t="shared" si="14"/>
        <v>112.56177839088028</v>
      </c>
      <c r="J120" s="104">
        <f t="shared" si="11"/>
        <v>23.525411683693978</v>
      </c>
      <c r="K120" s="76">
        <f t="shared" si="15"/>
        <v>235.6839538266793</v>
      </c>
      <c r="L120" s="76">
        <f t="shared" si="12"/>
        <v>176.77799149928691</v>
      </c>
      <c r="M120" s="103">
        <f t="shared" si="16"/>
        <v>8.8553537074052358</v>
      </c>
      <c r="N120" s="103">
        <f t="shared" si="13"/>
        <v>276.72980335641364</v>
      </c>
    </row>
    <row r="121" spans="1:14">
      <c r="A121" s="102">
        <v>40413</v>
      </c>
      <c r="B121" t="s">
        <v>192</v>
      </c>
      <c r="C121">
        <v>16.692</v>
      </c>
      <c r="D121">
        <v>333.08499999999998</v>
      </c>
      <c r="E121">
        <v>29.7</v>
      </c>
      <c r="F121">
        <v>5672</v>
      </c>
      <c r="G121">
        <v>17.899999999999999</v>
      </c>
      <c r="I121" s="103">
        <f t="shared" si="14"/>
        <v>112.46306274478631</v>
      </c>
      <c r="J121" s="104">
        <f t="shared" si="11"/>
        <v>23.504780113660335</v>
      </c>
      <c r="K121" s="76">
        <f t="shared" si="15"/>
        <v>235.47726116324972</v>
      </c>
      <c r="L121" s="76">
        <f t="shared" si="12"/>
        <v>176.62295882393732</v>
      </c>
      <c r="M121" s="103">
        <f t="shared" si="16"/>
        <v>8.8475876435146912</v>
      </c>
      <c r="N121" s="103">
        <f t="shared" si="13"/>
        <v>276.4871138598341</v>
      </c>
    </row>
    <row r="122" spans="1:14">
      <c r="A122" s="102">
        <v>40413</v>
      </c>
      <c r="B122" t="s">
        <v>193</v>
      </c>
      <c r="C122">
        <v>16.859000000000002</v>
      </c>
      <c r="D122">
        <v>333.08499999999998</v>
      </c>
      <c r="E122">
        <v>29.7</v>
      </c>
      <c r="F122">
        <v>5662</v>
      </c>
      <c r="G122">
        <v>17.899999999999999</v>
      </c>
      <c r="I122" s="103">
        <f t="shared" si="14"/>
        <v>112.46306274478631</v>
      </c>
      <c r="J122" s="104">
        <f t="shared" si="11"/>
        <v>23.504780113660335</v>
      </c>
      <c r="K122" s="76">
        <f t="shared" si="15"/>
        <v>235.47726116324972</v>
      </c>
      <c r="L122" s="76">
        <f t="shared" si="12"/>
        <v>176.62295882393732</v>
      </c>
      <c r="M122" s="103">
        <f t="shared" si="16"/>
        <v>8.8475876435146912</v>
      </c>
      <c r="N122" s="103">
        <f t="shared" si="13"/>
        <v>276.4871138598341</v>
      </c>
    </row>
    <row r="123" spans="1:14">
      <c r="A123" s="102">
        <v>40413</v>
      </c>
      <c r="B123" t="s">
        <v>194</v>
      </c>
      <c r="C123">
        <v>17.024999999999999</v>
      </c>
      <c r="D123">
        <v>337.50200000000001</v>
      </c>
      <c r="E123">
        <v>29.55</v>
      </c>
      <c r="F123">
        <v>5666</v>
      </c>
      <c r="G123">
        <v>17.899999999999999</v>
      </c>
      <c r="I123" s="103">
        <f t="shared" ref="I123:I134" si="17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113.95434098532961</v>
      </c>
      <c r="J123" s="104">
        <f t="shared" si="11"/>
        <v>23.816457265933888</v>
      </c>
      <c r="K123" s="76">
        <f t="shared" ref="K123:K134" si="18">($B$9-EXP(52.57-6690.9/(273.15+G123)-4.681*LN(273.15+G123)))*I123/100*0.2095</f>
        <v>238.59972739478374</v>
      </c>
      <c r="L123" s="76">
        <f t="shared" si="12"/>
        <v>178.96500757173141</v>
      </c>
      <c r="M123" s="103">
        <f t="shared" ref="M123:M134" si="19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8.9649080739925182</v>
      </c>
      <c r="N123" s="103">
        <f t="shared" si="13"/>
        <v>280.15337731226617</v>
      </c>
    </row>
    <row r="124" spans="1:14">
      <c r="A124" s="102">
        <v>40413</v>
      </c>
      <c r="B124" t="s">
        <v>195</v>
      </c>
      <c r="C124">
        <v>17.192</v>
      </c>
      <c r="D124">
        <v>334.84399999999999</v>
      </c>
      <c r="E124">
        <v>29.64</v>
      </c>
      <c r="F124">
        <v>5663</v>
      </c>
      <c r="G124">
        <v>17.899999999999999</v>
      </c>
      <c r="I124" s="103">
        <f t="shared" si="17"/>
        <v>113.05685682243067</v>
      </c>
      <c r="J124" s="104">
        <f t="shared" si="11"/>
        <v>23.628883075888012</v>
      </c>
      <c r="K124" s="76">
        <f t="shared" si="18"/>
        <v>236.72055829286782</v>
      </c>
      <c r="L124" s="76">
        <f t="shared" si="12"/>
        <v>177.5555109380806</v>
      </c>
      <c r="M124" s="103">
        <f t="shared" si="19"/>
        <v>8.8943020492576732</v>
      </c>
      <c r="N124" s="103">
        <f t="shared" si="13"/>
        <v>277.94693903930226</v>
      </c>
    </row>
    <row r="125" spans="1:14">
      <c r="A125" s="102">
        <v>40413</v>
      </c>
      <c r="B125" t="s">
        <v>196</v>
      </c>
      <c r="C125">
        <v>17.359000000000002</v>
      </c>
      <c r="D125">
        <v>335.13799999999998</v>
      </c>
      <c r="E125">
        <v>29.63</v>
      </c>
      <c r="F125">
        <v>5656</v>
      </c>
      <c r="G125">
        <v>17.899999999999999</v>
      </c>
      <c r="I125" s="103">
        <f t="shared" si="17"/>
        <v>113.15617348258644</v>
      </c>
      <c r="J125" s="104">
        <f t="shared" si="11"/>
        <v>23.649640257860565</v>
      </c>
      <c r="K125" s="76">
        <f t="shared" si="18"/>
        <v>236.92850937076469</v>
      </c>
      <c r="L125" s="76">
        <f t="shared" si="12"/>
        <v>177.71148750451138</v>
      </c>
      <c r="M125" s="103">
        <f t="shared" si="19"/>
        <v>8.9021153955577219</v>
      </c>
      <c r="N125" s="103">
        <f t="shared" si="13"/>
        <v>278.19110611117878</v>
      </c>
    </row>
    <row r="126" spans="1:14">
      <c r="A126" s="102">
        <v>40413</v>
      </c>
      <c r="B126" t="s">
        <v>197</v>
      </c>
      <c r="C126">
        <v>17.526</v>
      </c>
      <c r="D126">
        <v>336.31799999999998</v>
      </c>
      <c r="E126">
        <v>29.59</v>
      </c>
      <c r="F126">
        <v>5655</v>
      </c>
      <c r="G126">
        <v>17.899999999999999</v>
      </c>
      <c r="I126" s="103">
        <f t="shared" si="17"/>
        <v>113.55444783385128</v>
      </c>
      <c r="J126" s="104">
        <f t="shared" si="11"/>
        <v>23.73287959727492</v>
      </c>
      <c r="K126" s="76">
        <f t="shared" si="18"/>
        <v>237.76242364571414</v>
      </c>
      <c r="L126" s="76">
        <f t="shared" si="12"/>
        <v>178.33697637727767</v>
      </c>
      <c r="M126" s="103">
        <f t="shared" si="19"/>
        <v>8.9334480584158946</v>
      </c>
      <c r="N126" s="103">
        <f t="shared" si="13"/>
        <v>279.17025182549673</v>
      </c>
    </row>
    <row r="127" spans="1:14">
      <c r="A127" s="102">
        <v>40413</v>
      </c>
      <c r="B127" t="s">
        <v>198</v>
      </c>
      <c r="C127">
        <v>17.693000000000001</v>
      </c>
      <c r="D127">
        <v>335.13799999999998</v>
      </c>
      <c r="E127">
        <v>29.63</v>
      </c>
      <c r="F127">
        <v>5650</v>
      </c>
      <c r="G127">
        <v>17.899999999999999</v>
      </c>
      <c r="I127" s="103">
        <f t="shared" si="17"/>
        <v>113.15617348258644</v>
      </c>
      <c r="J127" s="104">
        <f t="shared" si="11"/>
        <v>23.649640257860565</v>
      </c>
      <c r="K127" s="76">
        <f t="shared" si="18"/>
        <v>236.92850937076469</v>
      </c>
      <c r="L127" s="76">
        <f t="shared" si="12"/>
        <v>177.71148750451138</v>
      </c>
      <c r="M127" s="103">
        <f t="shared" si="19"/>
        <v>8.9021153955577219</v>
      </c>
      <c r="N127" s="103">
        <f t="shared" si="13"/>
        <v>278.19110611117878</v>
      </c>
    </row>
    <row r="128" spans="1:14">
      <c r="A128" s="102">
        <v>40413</v>
      </c>
      <c r="B128" t="s">
        <v>199</v>
      </c>
      <c r="C128">
        <v>17.86</v>
      </c>
      <c r="D128">
        <v>337.50200000000001</v>
      </c>
      <c r="E128">
        <v>29.55</v>
      </c>
      <c r="F128">
        <v>5646</v>
      </c>
      <c r="G128">
        <v>17.899999999999999</v>
      </c>
      <c r="I128" s="103">
        <f t="shared" si="17"/>
        <v>113.95434098532961</v>
      </c>
      <c r="J128" s="104">
        <f t="shared" si="11"/>
        <v>23.816457265933888</v>
      </c>
      <c r="K128" s="76">
        <f t="shared" si="18"/>
        <v>238.59972739478374</v>
      </c>
      <c r="L128" s="76">
        <f t="shared" si="12"/>
        <v>178.96500757173141</v>
      </c>
      <c r="M128" s="103">
        <f t="shared" si="19"/>
        <v>8.9649080739925182</v>
      </c>
      <c r="N128" s="103">
        <f t="shared" si="13"/>
        <v>280.15337731226617</v>
      </c>
    </row>
    <row r="129" spans="1:14">
      <c r="A129" s="102">
        <v>40413</v>
      </c>
      <c r="B129" t="s">
        <v>200</v>
      </c>
      <c r="C129">
        <v>18.027000000000001</v>
      </c>
      <c r="D129">
        <v>336.90899999999999</v>
      </c>
      <c r="E129">
        <v>29.57</v>
      </c>
      <c r="F129">
        <v>5647</v>
      </c>
      <c r="G129">
        <v>17.899999999999999</v>
      </c>
      <c r="I129" s="103">
        <f t="shared" si="17"/>
        <v>113.75419151952934</v>
      </c>
      <c r="J129" s="104">
        <f t="shared" si="11"/>
        <v>23.774626027581629</v>
      </c>
      <c r="K129" s="76">
        <f t="shared" si="18"/>
        <v>238.18065070524975</v>
      </c>
      <c r="L129" s="76">
        <f t="shared" si="12"/>
        <v>178.65067333617088</v>
      </c>
      <c r="M129" s="103">
        <f t="shared" si="19"/>
        <v>8.9491621046293215</v>
      </c>
      <c r="N129" s="103">
        <f t="shared" si="13"/>
        <v>279.66131576966632</v>
      </c>
    </row>
    <row r="130" spans="1:14">
      <c r="A130" s="102">
        <v>40413</v>
      </c>
      <c r="B130" t="s">
        <v>201</v>
      </c>
      <c r="C130">
        <v>18.193999999999999</v>
      </c>
      <c r="D130">
        <v>335.43200000000002</v>
      </c>
      <c r="E130">
        <v>29.62</v>
      </c>
      <c r="F130">
        <v>5646</v>
      </c>
      <c r="G130">
        <v>17.899999999999999</v>
      </c>
      <c r="I130" s="103">
        <f t="shared" si="17"/>
        <v>113.25559077951483</v>
      </c>
      <c r="J130" s="104">
        <f t="shared" si="11"/>
        <v>23.670418472918598</v>
      </c>
      <c r="K130" s="76">
        <f t="shared" si="18"/>
        <v>237.13667116381555</v>
      </c>
      <c r="L130" s="76">
        <f t="shared" si="12"/>
        <v>177.86762212074191</v>
      </c>
      <c r="M130" s="103">
        <f t="shared" si="19"/>
        <v>8.9099366590587135</v>
      </c>
      <c r="N130" s="103">
        <f t="shared" si="13"/>
        <v>278.43552059558482</v>
      </c>
    </row>
    <row r="131" spans="1:14">
      <c r="A131" s="102">
        <v>40413</v>
      </c>
      <c r="B131" t="s">
        <v>202</v>
      </c>
      <c r="C131">
        <v>18.361000000000001</v>
      </c>
      <c r="D131">
        <v>339.58600000000001</v>
      </c>
      <c r="E131">
        <v>29.48</v>
      </c>
      <c r="F131">
        <v>5636</v>
      </c>
      <c r="G131">
        <v>17.899999999999999</v>
      </c>
      <c r="I131" s="103">
        <f t="shared" si="17"/>
        <v>114.65807531686924</v>
      </c>
      <c r="J131" s="104">
        <f t="shared" si="11"/>
        <v>23.963537741225668</v>
      </c>
      <c r="K131" s="76">
        <f t="shared" si="18"/>
        <v>240.07321948127932</v>
      </c>
      <c r="L131" s="76">
        <f t="shared" si="12"/>
        <v>180.07022057970875</v>
      </c>
      <c r="M131" s="103">
        <f t="shared" si="19"/>
        <v>9.0202715953486496</v>
      </c>
      <c r="N131" s="103">
        <f t="shared" si="13"/>
        <v>281.8834873546453</v>
      </c>
    </row>
    <row r="132" spans="1:14">
      <c r="A132" s="102">
        <v>40413</v>
      </c>
      <c r="B132" t="s">
        <v>203</v>
      </c>
      <c r="C132">
        <v>18.527000000000001</v>
      </c>
      <c r="D132">
        <v>336.02199999999999</v>
      </c>
      <c r="E132">
        <v>29.6</v>
      </c>
      <c r="F132">
        <v>5637</v>
      </c>
      <c r="G132">
        <v>17.899999999999999</v>
      </c>
      <c r="I132" s="103">
        <f t="shared" si="17"/>
        <v>113.4547278206515</v>
      </c>
      <c r="J132" s="104">
        <f t="shared" si="11"/>
        <v>23.712038114516162</v>
      </c>
      <c r="K132" s="76">
        <f t="shared" si="18"/>
        <v>237.55362801968059</v>
      </c>
      <c r="L132" s="76">
        <f t="shared" si="12"/>
        <v>178.18036634589984</v>
      </c>
      <c r="M132" s="103">
        <f t="shared" si="19"/>
        <v>8.9256029799068752</v>
      </c>
      <c r="N132" s="103">
        <f t="shared" si="13"/>
        <v>278.92509312208983</v>
      </c>
    </row>
    <row r="133" spans="1:14">
      <c r="A133" s="102">
        <v>40413</v>
      </c>
      <c r="B133" t="s">
        <v>204</v>
      </c>
      <c r="C133">
        <v>18.693999999999999</v>
      </c>
      <c r="D133">
        <v>333.08499999999998</v>
      </c>
      <c r="E133">
        <v>29.7</v>
      </c>
      <c r="F133">
        <v>5644</v>
      </c>
      <c r="G133">
        <v>17.899999999999999</v>
      </c>
      <c r="I133" s="103">
        <f t="shared" si="17"/>
        <v>112.46306274478631</v>
      </c>
      <c r="J133" s="104">
        <f t="shared" si="11"/>
        <v>23.504780113660335</v>
      </c>
      <c r="K133" s="76">
        <f t="shared" si="18"/>
        <v>235.47726116324972</v>
      </c>
      <c r="L133" s="76">
        <f t="shared" si="12"/>
        <v>176.62295882393732</v>
      </c>
      <c r="M133" s="103">
        <f t="shared" si="19"/>
        <v>8.8475876435146912</v>
      </c>
      <c r="N133" s="103">
        <f t="shared" si="13"/>
        <v>276.4871138598341</v>
      </c>
    </row>
    <row r="134" spans="1:14">
      <c r="A134" s="102">
        <v>40413</v>
      </c>
      <c r="B134" t="s">
        <v>205</v>
      </c>
      <c r="C134">
        <v>18.861000000000001</v>
      </c>
      <c r="D134">
        <v>339.88499999999999</v>
      </c>
      <c r="E134">
        <v>29.47</v>
      </c>
      <c r="F134">
        <v>5645</v>
      </c>
      <c r="G134">
        <v>17.899999999999999</v>
      </c>
      <c r="I134" s="103">
        <f t="shared" si="17"/>
        <v>114.75901838309906</v>
      </c>
      <c r="J134" s="104">
        <f t="shared" si="11"/>
        <v>23.984634842067702</v>
      </c>
      <c r="K134" s="76">
        <f t="shared" si="18"/>
        <v>240.28457595858922</v>
      </c>
      <c r="L134" s="76">
        <f t="shared" si="12"/>
        <v>180.22875141281199</v>
      </c>
      <c r="M134" s="103">
        <f t="shared" si="19"/>
        <v>9.0282128927282201</v>
      </c>
      <c r="N134" s="103">
        <f t="shared" si="13"/>
        <v>282.13165289775691</v>
      </c>
    </row>
    <row r="135" spans="1:14">
      <c r="A135" s="102">
        <v>40413</v>
      </c>
      <c r="B135" t="s">
        <v>206</v>
      </c>
      <c r="C135">
        <v>19.027999999999999</v>
      </c>
      <c r="D135">
        <v>338.69099999999997</v>
      </c>
      <c r="E135">
        <v>29.51</v>
      </c>
      <c r="F135">
        <v>5628</v>
      </c>
      <c r="G135">
        <v>17.899999999999999</v>
      </c>
      <c r="I135" s="103">
        <f t="shared" ref="I135:I150" si="20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SQRT((POWER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WER(($H$13+($B$15*(G135-$E$8))),2))*((TAN(E135*PI()/180))/(TAN(($B$7+($B$14*(G135-$E$7)))*PI()/180))-1))))/(2*((TAN(E135*PI()/180))/(TAN(($B$7+($B$14*(G135-$E$7)))*PI()/180))*1/$B$16*POWER(($H$13+($B$15*(G135-$E$8))),2)))</f>
        <v>114.35586159734181</v>
      </c>
      <c r="J135" s="104">
        <f t="shared" si="11"/>
        <v>23.90037507384444</v>
      </c>
      <c r="K135" s="76">
        <f t="shared" ref="K135:K150" si="21">($B$9-EXP(52.57-6690.9/(273.15+G135)-4.681*LN(273.15+G135)))*I135/100*0.2095</f>
        <v>239.44043875111399</v>
      </c>
      <c r="L135" s="76">
        <f t="shared" si="12"/>
        <v>179.59559468888403</v>
      </c>
      <c r="M135" s="103">
        <f t="shared" ref="M135:M150" si="22">(($B$9-EXP(52.57-6690.9/(273.15+G135)-4.681*LN(273.15+G135)))/1013)*I135/100*0.2095*((49-1.335*G135+0.02759*POWER(G135,2)-0.0003235*POWER(G135,3)+0.000001614*POWER(G135,4))
-($J$16*(5.516*10^-1-1.759*10^-2*G135+2.253*10^-4*POWER(G135,2)-2.654*10^-7*POWER(G135,3)+5.363*10^-8*POWER(G135,4))))*32/22.414</f>
        <v>8.9964961236041248</v>
      </c>
      <c r="N135" s="103">
        <f t="shared" si="13"/>
        <v>281.14050386262892</v>
      </c>
    </row>
    <row r="136" spans="1:14">
      <c r="A136" s="102">
        <v>40413</v>
      </c>
      <c r="B136" t="s">
        <v>207</v>
      </c>
      <c r="C136">
        <v>19.195</v>
      </c>
      <c r="D136">
        <v>339.88499999999999</v>
      </c>
      <c r="E136">
        <v>29.47</v>
      </c>
      <c r="F136">
        <v>5621</v>
      </c>
      <c r="G136">
        <v>17.899999999999999</v>
      </c>
      <c r="I136" s="103">
        <f t="shared" si="20"/>
        <v>114.75901838309906</v>
      </c>
      <c r="J136" s="104">
        <f t="shared" si="11"/>
        <v>23.984634842067702</v>
      </c>
      <c r="K136" s="76">
        <f t="shared" si="21"/>
        <v>240.28457595858922</v>
      </c>
      <c r="L136" s="76">
        <f t="shared" si="12"/>
        <v>180.22875141281199</v>
      </c>
      <c r="M136" s="103">
        <f t="shared" si="22"/>
        <v>9.0282128927282201</v>
      </c>
      <c r="N136" s="103">
        <f t="shared" si="13"/>
        <v>282.13165289775691</v>
      </c>
    </row>
    <row r="137" spans="1:14">
      <c r="A137" s="102">
        <v>40413</v>
      </c>
      <c r="B137" t="s">
        <v>208</v>
      </c>
      <c r="C137">
        <v>19.361999999999998</v>
      </c>
      <c r="D137">
        <v>339.88499999999999</v>
      </c>
      <c r="E137">
        <v>29.47</v>
      </c>
      <c r="F137">
        <v>5623</v>
      </c>
      <c r="G137">
        <v>17.899999999999999</v>
      </c>
      <c r="I137" s="103">
        <f t="shared" si="20"/>
        <v>114.75901838309906</v>
      </c>
      <c r="J137" s="104">
        <f t="shared" si="11"/>
        <v>23.984634842067702</v>
      </c>
      <c r="K137" s="76">
        <f t="shared" si="21"/>
        <v>240.28457595858922</v>
      </c>
      <c r="L137" s="76">
        <f t="shared" si="12"/>
        <v>180.22875141281199</v>
      </c>
      <c r="M137" s="103">
        <f t="shared" si="22"/>
        <v>9.0282128927282201</v>
      </c>
      <c r="N137" s="103">
        <f t="shared" si="13"/>
        <v>282.13165289775691</v>
      </c>
    </row>
    <row r="138" spans="1:14">
      <c r="A138" s="102">
        <v>40413</v>
      </c>
      <c r="B138" t="s">
        <v>209</v>
      </c>
      <c r="C138">
        <v>19.529</v>
      </c>
      <c r="D138">
        <v>342.59</v>
      </c>
      <c r="E138">
        <v>29.38</v>
      </c>
      <c r="F138">
        <v>5616</v>
      </c>
      <c r="G138">
        <v>17.899999999999999</v>
      </c>
      <c r="I138" s="103">
        <f t="shared" si="20"/>
        <v>115.67214890550336</v>
      </c>
      <c r="J138" s="104">
        <f t="shared" si="11"/>
        <v>24.175479121250202</v>
      </c>
      <c r="K138" s="76">
        <f t="shared" si="21"/>
        <v>242.1965057002528</v>
      </c>
      <c r="L138" s="76">
        <f t="shared" si="12"/>
        <v>181.66282061494186</v>
      </c>
      <c r="M138" s="103">
        <f t="shared" si="22"/>
        <v>9.1000498330512336</v>
      </c>
      <c r="N138" s="103">
        <f t="shared" si="13"/>
        <v>284.37655728285102</v>
      </c>
    </row>
    <row r="139" spans="1:14">
      <c r="A139" s="102">
        <v>40413</v>
      </c>
      <c r="B139" t="s">
        <v>210</v>
      </c>
      <c r="C139">
        <v>19.696000000000002</v>
      </c>
      <c r="D139">
        <v>340.95699999999999</v>
      </c>
      <c r="E139">
        <v>29.39</v>
      </c>
      <c r="F139">
        <v>5628</v>
      </c>
      <c r="G139">
        <v>18</v>
      </c>
      <c r="I139" s="103">
        <f t="shared" si="20"/>
        <v>115.35680786651237</v>
      </c>
      <c r="J139" s="104">
        <f t="shared" si="11"/>
        <v>24.109572844101084</v>
      </c>
      <c r="K139" s="76">
        <f t="shared" si="21"/>
        <v>241.50489149276783</v>
      </c>
      <c r="L139" s="76">
        <f t="shared" si="12"/>
        <v>181.14406586517441</v>
      </c>
      <c r="M139" s="103">
        <f t="shared" si="22"/>
        <v>9.0581482508769291</v>
      </c>
      <c r="N139" s="103">
        <f t="shared" si="13"/>
        <v>283.06713283990405</v>
      </c>
    </row>
    <row r="140" spans="1:14">
      <c r="A140" s="102">
        <v>40413</v>
      </c>
      <c r="B140" t="s">
        <v>211</v>
      </c>
      <c r="C140">
        <v>19.863</v>
      </c>
      <c r="D140">
        <v>336.19</v>
      </c>
      <c r="E140">
        <v>29.55</v>
      </c>
      <c r="F140">
        <v>5612</v>
      </c>
      <c r="G140">
        <v>18</v>
      </c>
      <c r="I140" s="103">
        <f t="shared" si="20"/>
        <v>113.7437679917396</v>
      </c>
      <c r="J140" s="104">
        <f t="shared" si="11"/>
        <v>23.772447510273572</v>
      </c>
      <c r="K140" s="76">
        <f t="shared" si="21"/>
        <v>238.12791680756945</v>
      </c>
      <c r="L140" s="76">
        <f t="shared" si="12"/>
        <v>178.61111955083891</v>
      </c>
      <c r="M140" s="103">
        <f t="shared" si="22"/>
        <v>8.9314877217716564</v>
      </c>
      <c r="N140" s="103">
        <f t="shared" si="13"/>
        <v>279.10899130536427</v>
      </c>
    </row>
    <row r="141" spans="1:14">
      <c r="A141" s="102">
        <v>40413</v>
      </c>
      <c r="B141" t="s">
        <v>212</v>
      </c>
      <c r="C141">
        <v>20.03</v>
      </c>
      <c r="D141">
        <v>338.26600000000002</v>
      </c>
      <c r="E141">
        <v>29.48</v>
      </c>
      <c r="F141">
        <v>5616</v>
      </c>
      <c r="G141">
        <v>18</v>
      </c>
      <c r="I141" s="103">
        <f t="shared" si="20"/>
        <v>114.44624164694177</v>
      </c>
      <c r="J141" s="104">
        <f t="shared" si="11"/>
        <v>23.91926450421083</v>
      </c>
      <c r="K141" s="76">
        <f t="shared" si="21"/>
        <v>239.59857837504663</v>
      </c>
      <c r="L141" s="76">
        <f t="shared" si="12"/>
        <v>179.71420948909153</v>
      </c>
      <c r="M141" s="103">
        <f t="shared" si="22"/>
        <v>8.9866479730722979</v>
      </c>
      <c r="N141" s="103">
        <f t="shared" si="13"/>
        <v>280.83274915850933</v>
      </c>
    </row>
    <row r="142" spans="1:14">
      <c r="A142" s="102">
        <v>40413</v>
      </c>
      <c r="B142" t="s">
        <v>213</v>
      </c>
      <c r="C142">
        <v>20.196999999999999</v>
      </c>
      <c r="D142">
        <v>341.55900000000003</v>
      </c>
      <c r="E142">
        <v>29.37</v>
      </c>
      <c r="F142">
        <v>5601</v>
      </c>
      <c r="G142">
        <v>18</v>
      </c>
      <c r="I142" s="103">
        <f t="shared" si="20"/>
        <v>115.56029338638346</v>
      </c>
      <c r="J142" s="104">
        <f t="shared" si="11"/>
        <v>24.152101317754141</v>
      </c>
      <c r="K142" s="76">
        <f t="shared" si="21"/>
        <v>241.93089797912691</v>
      </c>
      <c r="L142" s="76">
        <f t="shared" si="12"/>
        <v>181.46359789016583</v>
      </c>
      <c r="M142" s="103">
        <f t="shared" si="22"/>
        <v>9.0741265189998828</v>
      </c>
      <c r="N142" s="103">
        <f t="shared" si="13"/>
        <v>283.56645371874635</v>
      </c>
    </row>
    <row r="143" spans="1:14">
      <c r="A143" s="102">
        <v>40413</v>
      </c>
      <c r="B143" t="s">
        <v>214</v>
      </c>
      <c r="C143">
        <v>20.347000000000001</v>
      </c>
      <c r="D143">
        <v>343.97699999999998</v>
      </c>
      <c r="E143">
        <v>29.29</v>
      </c>
      <c r="F143">
        <v>5614</v>
      </c>
      <c r="G143">
        <v>18</v>
      </c>
      <c r="I143" s="103">
        <f t="shared" si="20"/>
        <v>116.37840693970345</v>
      </c>
      <c r="J143" s="104">
        <f t="shared" si="11"/>
        <v>24.323087050398023</v>
      </c>
      <c r="K143" s="76">
        <f t="shared" si="21"/>
        <v>243.64365710082473</v>
      </c>
      <c r="L143" s="76">
        <f t="shared" si="12"/>
        <v>182.74827642911501</v>
      </c>
      <c r="M143" s="103">
        <f t="shared" si="22"/>
        <v>9.1383671476119321</v>
      </c>
      <c r="N143" s="103">
        <f t="shared" si="13"/>
        <v>285.57397336287289</v>
      </c>
    </row>
    <row r="144" spans="1:14">
      <c r="A144" s="102">
        <v>40413</v>
      </c>
      <c r="B144" t="s">
        <v>215</v>
      </c>
      <c r="C144">
        <v>20.513999999999999</v>
      </c>
      <c r="D144">
        <v>339.75799999999998</v>
      </c>
      <c r="E144">
        <v>29.43</v>
      </c>
      <c r="F144">
        <v>5608</v>
      </c>
      <c r="G144">
        <v>18</v>
      </c>
      <c r="I144" s="103">
        <f t="shared" si="20"/>
        <v>114.95108046965585</v>
      </c>
      <c r="J144" s="104">
        <f t="shared" si="11"/>
        <v>24.024775818158073</v>
      </c>
      <c r="K144" s="76">
        <f t="shared" si="21"/>
        <v>240.65548214480057</v>
      </c>
      <c r="L144" s="76">
        <f t="shared" si="12"/>
        <v>180.50695469974991</v>
      </c>
      <c r="M144" s="103">
        <f t="shared" si="22"/>
        <v>9.0262893690463777</v>
      </c>
      <c r="N144" s="103">
        <f t="shared" si="13"/>
        <v>282.07154278269928</v>
      </c>
    </row>
    <row r="145" spans="1:14">
      <c r="A145" s="102">
        <v>40413</v>
      </c>
      <c r="B145" t="s">
        <v>216</v>
      </c>
      <c r="C145">
        <v>20.681000000000001</v>
      </c>
      <c r="D145">
        <v>339.16</v>
      </c>
      <c r="E145">
        <v>29.45</v>
      </c>
      <c r="F145">
        <v>5602</v>
      </c>
      <c r="G145">
        <v>18</v>
      </c>
      <c r="I145" s="103">
        <f t="shared" si="20"/>
        <v>114.74883637786675</v>
      </c>
      <c r="J145" s="104">
        <f t="shared" si="11"/>
        <v>23.98250680297415</v>
      </c>
      <c r="K145" s="76">
        <f t="shared" si="21"/>
        <v>240.232074646397</v>
      </c>
      <c r="L145" s="76">
        <f t="shared" si="12"/>
        <v>180.18937208142466</v>
      </c>
      <c r="M145" s="103">
        <f t="shared" si="22"/>
        <v>9.0104085814260273</v>
      </c>
      <c r="N145" s="103">
        <f t="shared" si="13"/>
        <v>281.57526816956334</v>
      </c>
    </row>
    <row r="146" spans="1:14">
      <c r="A146" s="102">
        <v>40413</v>
      </c>
      <c r="B146" t="s">
        <v>217</v>
      </c>
      <c r="C146">
        <v>20.847000000000001</v>
      </c>
      <c r="D146">
        <v>340.65699999999998</v>
      </c>
      <c r="E146">
        <v>29.4</v>
      </c>
      <c r="F146">
        <v>5599</v>
      </c>
      <c r="G146">
        <v>18</v>
      </c>
      <c r="I146" s="103">
        <f t="shared" si="20"/>
        <v>115.2552207699712</v>
      </c>
      <c r="J146" s="104">
        <f t="shared" si="11"/>
        <v>24.08834114092398</v>
      </c>
      <c r="K146" s="76">
        <f t="shared" si="21"/>
        <v>241.29221413821037</v>
      </c>
      <c r="L146" s="76">
        <f t="shared" si="12"/>
        <v>180.98454428992241</v>
      </c>
      <c r="M146" s="103">
        <f t="shared" si="22"/>
        <v>9.0501713399527741</v>
      </c>
      <c r="N146" s="103">
        <f t="shared" si="13"/>
        <v>282.8178543735242</v>
      </c>
    </row>
    <row r="147" spans="1:14">
      <c r="A147" s="102">
        <v>40413</v>
      </c>
      <c r="B147" t="s">
        <v>218</v>
      </c>
      <c r="C147">
        <v>21.013999999999999</v>
      </c>
      <c r="D147">
        <v>340.65699999999998</v>
      </c>
      <c r="E147">
        <v>29.4</v>
      </c>
      <c r="F147">
        <v>5598</v>
      </c>
      <c r="G147">
        <v>18</v>
      </c>
      <c r="I147" s="103">
        <f t="shared" si="20"/>
        <v>115.2552207699712</v>
      </c>
      <c r="J147" s="104">
        <f t="shared" si="11"/>
        <v>24.08834114092398</v>
      </c>
      <c r="K147" s="76">
        <f t="shared" si="21"/>
        <v>241.29221413821037</v>
      </c>
      <c r="L147" s="76">
        <f t="shared" si="12"/>
        <v>180.98454428992241</v>
      </c>
      <c r="M147" s="103">
        <f t="shared" si="22"/>
        <v>9.0501713399527741</v>
      </c>
      <c r="N147" s="103">
        <f t="shared" si="13"/>
        <v>282.8178543735242</v>
      </c>
    </row>
    <row r="148" spans="1:14">
      <c r="A148" s="102">
        <v>40413</v>
      </c>
      <c r="B148" t="s">
        <v>219</v>
      </c>
      <c r="C148">
        <v>21.181000000000001</v>
      </c>
      <c r="D148">
        <v>340.05700000000002</v>
      </c>
      <c r="E148">
        <v>29.42</v>
      </c>
      <c r="F148">
        <v>5586</v>
      </c>
      <c r="G148">
        <v>18</v>
      </c>
      <c r="I148" s="103">
        <f t="shared" si="20"/>
        <v>115.05235720996785</v>
      </c>
      <c r="J148" s="104">
        <f t="shared" si="11"/>
        <v>24.04594265688328</v>
      </c>
      <c r="K148" s="76">
        <f t="shared" si="21"/>
        <v>240.8675097540258</v>
      </c>
      <c r="L148" s="76">
        <f t="shared" si="12"/>
        <v>180.66598892457793</v>
      </c>
      <c r="M148" s="103">
        <f t="shared" si="22"/>
        <v>9.0342419099070188</v>
      </c>
      <c r="N148" s="103">
        <f t="shared" si="13"/>
        <v>282.32005968459436</v>
      </c>
    </row>
    <row r="149" spans="1:14">
      <c r="A149" s="102">
        <v>40413</v>
      </c>
      <c r="B149" t="s">
        <v>220</v>
      </c>
      <c r="C149">
        <v>21.347999999999999</v>
      </c>
      <c r="D149">
        <v>341.25799999999998</v>
      </c>
      <c r="E149">
        <v>29.38</v>
      </c>
      <c r="F149">
        <v>5588</v>
      </c>
      <c r="G149">
        <v>18</v>
      </c>
      <c r="I149" s="103">
        <f t="shared" si="20"/>
        <v>115.45849869233193</v>
      </c>
      <c r="J149" s="104">
        <f>I149*20.9/100</f>
        <v>24.130826226697373</v>
      </c>
      <c r="K149" s="76">
        <f t="shared" si="21"/>
        <v>241.71778600943804</v>
      </c>
      <c r="L149" s="76">
        <f>K149/1.33322</f>
        <v>181.30375032585621</v>
      </c>
      <c r="M149" s="103">
        <f t="shared" si="22"/>
        <v>9.0661333069222856</v>
      </c>
      <c r="N149" s="103">
        <f>M149*31.25</f>
        <v>283.31666584132142</v>
      </c>
    </row>
    <row r="150" spans="1:14">
      <c r="A150" s="102">
        <v>40413</v>
      </c>
      <c r="B150" t="s">
        <v>221</v>
      </c>
      <c r="C150">
        <v>21.515000000000001</v>
      </c>
      <c r="D150">
        <v>342.76499999999999</v>
      </c>
      <c r="E150">
        <v>29.33</v>
      </c>
      <c r="F150">
        <v>5596</v>
      </c>
      <c r="G150">
        <v>18</v>
      </c>
      <c r="I150" s="103">
        <f t="shared" si="20"/>
        <v>115.96851363140817</v>
      </c>
      <c r="J150" s="104">
        <f>I150*20.9/100</f>
        <v>24.237419348964309</v>
      </c>
      <c r="K150" s="76">
        <f t="shared" si="21"/>
        <v>242.7855262217351</v>
      </c>
      <c r="L150" s="76">
        <f>K150/1.33322</f>
        <v>182.10462355930386</v>
      </c>
      <c r="M150" s="103">
        <f t="shared" si="22"/>
        <v>9.1061811464365388</v>
      </c>
      <c r="N150" s="103">
        <f>M150*31.25</f>
        <v>284.56816082614182</v>
      </c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2013-11-10T21:10:18Z</dcterms:modified>
</cp:coreProperties>
</file>