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3" i="2"/>
  <c r="D15" i="2"/>
  <c r="J16" i="2"/>
  <c r="B45" i="1"/>
  <c r="B34" i="1"/>
  <c r="B32" i="1"/>
  <c r="B44" i="1"/>
  <c r="B33" i="1"/>
  <c r="B31" i="1"/>
  <c r="B40" i="1"/>
  <c r="B38" i="1"/>
  <c r="D16" i="2"/>
  <c r="D14" i="2"/>
  <c r="J15" i="2"/>
  <c r="B39" i="1"/>
  <c r="B35" i="1"/>
  <c r="B36" i="1"/>
  <c r="F15" i="2"/>
  <c r="F14" i="2"/>
  <c r="F13" i="2"/>
  <c r="B43" i="1"/>
  <c r="B42" i="1"/>
  <c r="H13" i="2"/>
  <c r="I44" i="2"/>
  <c r="I51" i="2"/>
  <c r="I52" i="2"/>
  <c r="I59" i="2"/>
  <c r="I60" i="2"/>
  <c r="I67" i="2"/>
  <c r="I68" i="2"/>
  <c r="I75" i="2"/>
  <c r="I45" i="2"/>
  <c r="I46" i="2"/>
  <c r="I53" i="2"/>
  <c r="I54" i="2"/>
  <c r="I61" i="2"/>
  <c r="I62" i="2"/>
  <c r="I69" i="2"/>
  <c r="I70" i="2"/>
  <c r="I77" i="2"/>
  <c r="I78" i="2"/>
  <c r="I85" i="2"/>
  <c r="I86" i="2"/>
  <c r="I39" i="2"/>
  <c r="I40" i="2"/>
  <c r="I24" i="2"/>
  <c r="I26" i="2"/>
  <c r="I28" i="2"/>
  <c r="I30" i="2"/>
  <c r="I32" i="2"/>
  <c r="I47" i="2"/>
  <c r="I48" i="2"/>
  <c r="I55" i="2"/>
  <c r="I56" i="2"/>
  <c r="I63" i="2"/>
  <c r="I64" i="2"/>
  <c r="I71" i="2"/>
  <c r="I72" i="2"/>
  <c r="I79" i="2"/>
  <c r="I80" i="2"/>
  <c r="I87" i="2"/>
  <c r="I88" i="2"/>
  <c r="I41" i="2"/>
  <c r="I42" i="2"/>
  <c r="I66" i="2"/>
  <c r="I73" i="2"/>
  <c r="I76" i="2"/>
  <c r="I83" i="2"/>
  <c r="I38" i="2"/>
  <c r="I34" i="2"/>
  <c r="I35" i="2"/>
  <c r="H14" i="2"/>
  <c r="I43" i="2"/>
  <c r="I49" i="2"/>
  <c r="I74" i="2"/>
  <c r="I82" i="2"/>
  <c r="I89" i="2"/>
  <c r="I23" i="2"/>
  <c r="I27" i="2"/>
  <c r="I31" i="2"/>
  <c r="I36" i="2"/>
  <c r="I21" i="2"/>
  <c r="I58" i="2"/>
  <c r="I81" i="2"/>
  <c r="I90" i="2"/>
  <c r="I29" i="2"/>
  <c r="I33" i="2"/>
  <c r="I50" i="2"/>
  <c r="I57" i="2"/>
  <c r="I84" i="2"/>
  <c r="I37" i="2"/>
  <c r="I65" i="2"/>
  <c r="I22" i="2"/>
  <c r="I25" i="2"/>
  <c r="B18" i="1"/>
  <c r="J33" i="2"/>
  <c r="K33" i="2"/>
  <c r="L33" i="2"/>
  <c r="M33" i="2"/>
  <c r="N33" i="2"/>
  <c r="J74" i="2"/>
  <c r="K74" i="2"/>
  <c r="L74" i="2"/>
  <c r="M74" i="2"/>
  <c r="N74" i="2"/>
  <c r="J41" i="2"/>
  <c r="M41" i="2"/>
  <c r="N41" i="2"/>
  <c r="K41" i="2"/>
  <c r="L41" i="2"/>
  <c r="M26" i="2"/>
  <c r="N26" i="2"/>
  <c r="J26" i="2"/>
  <c r="K26" i="2"/>
  <c r="L26" i="2"/>
  <c r="M54" i="2"/>
  <c r="N54" i="2"/>
  <c r="J54" i="2"/>
  <c r="K54" i="2"/>
  <c r="L54" i="2"/>
  <c r="K25" i="2"/>
  <c r="L25" i="2"/>
  <c r="J25" i="2"/>
  <c r="M25" i="2"/>
  <c r="N25" i="2"/>
  <c r="J84" i="2"/>
  <c r="K84" i="2"/>
  <c r="L84" i="2"/>
  <c r="M84" i="2"/>
  <c r="N84" i="2"/>
  <c r="K29" i="2"/>
  <c r="L29" i="2"/>
  <c r="J29" i="2"/>
  <c r="M29" i="2"/>
  <c r="N29" i="2"/>
  <c r="J21" i="2"/>
  <c r="M21" i="2"/>
  <c r="N21" i="2"/>
  <c r="K21" i="2"/>
  <c r="L21" i="2"/>
  <c r="K23" i="2"/>
  <c r="L23" i="2"/>
  <c r="M23" i="2"/>
  <c r="N23" i="2"/>
  <c r="J23" i="2"/>
  <c r="J49" i="2"/>
  <c r="K49" i="2"/>
  <c r="L49" i="2"/>
  <c r="M49" i="2"/>
  <c r="N49" i="2"/>
  <c r="J34" i="2"/>
  <c r="K34" i="2"/>
  <c r="L34" i="2"/>
  <c r="M34" i="2"/>
  <c r="N34" i="2"/>
  <c r="J73" i="2"/>
  <c r="K73" i="2"/>
  <c r="L73" i="2"/>
  <c r="M73" i="2"/>
  <c r="N73" i="2"/>
  <c r="M88" i="2"/>
  <c r="N88" i="2"/>
  <c r="K88" i="2"/>
  <c r="L88" i="2"/>
  <c r="J88" i="2"/>
  <c r="K72" i="2"/>
  <c r="L72" i="2"/>
  <c r="M72" i="2"/>
  <c r="N72" i="2"/>
  <c r="J72" i="2"/>
  <c r="K56" i="2"/>
  <c r="L56" i="2"/>
  <c r="M56" i="2"/>
  <c r="N56" i="2"/>
  <c r="J56" i="2"/>
  <c r="M32" i="2"/>
  <c r="N32" i="2"/>
  <c r="J32" i="2"/>
  <c r="K32" i="2"/>
  <c r="L32" i="2"/>
  <c r="M24" i="2"/>
  <c r="N24" i="2"/>
  <c r="J24" i="2"/>
  <c r="K24" i="2"/>
  <c r="L24" i="2"/>
  <c r="J85" i="2"/>
  <c r="K85" i="2"/>
  <c r="L85" i="2"/>
  <c r="M85" i="2"/>
  <c r="N85" i="2"/>
  <c r="J69" i="2"/>
  <c r="M69" i="2"/>
  <c r="N69" i="2"/>
  <c r="K69" i="2"/>
  <c r="L69" i="2"/>
  <c r="J53" i="2"/>
  <c r="M53" i="2"/>
  <c r="N53" i="2"/>
  <c r="K53" i="2"/>
  <c r="L53" i="2"/>
  <c r="J68" i="2"/>
  <c r="K68" i="2"/>
  <c r="L68" i="2"/>
  <c r="M68" i="2"/>
  <c r="N68" i="2"/>
  <c r="J52" i="2"/>
  <c r="K52" i="2"/>
  <c r="L52" i="2"/>
  <c r="M52" i="2"/>
  <c r="N52" i="2"/>
  <c r="J58" i="2"/>
  <c r="K58" i="2"/>
  <c r="L58" i="2"/>
  <c r="M58" i="2"/>
  <c r="N58" i="2"/>
  <c r="J35" i="2"/>
  <c r="K35" i="2"/>
  <c r="L35" i="2"/>
  <c r="M35" i="2"/>
  <c r="N35" i="2"/>
  <c r="J63" i="2"/>
  <c r="M63" i="2"/>
  <c r="N63" i="2"/>
  <c r="K63" i="2"/>
  <c r="L63" i="2"/>
  <c r="J86" i="2"/>
  <c r="M86" i="2"/>
  <c r="N86" i="2"/>
  <c r="K86" i="2"/>
  <c r="L86" i="2"/>
  <c r="J75" i="2"/>
  <c r="K75" i="2"/>
  <c r="L75" i="2"/>
  <c r="M75" i="2"/>
  <c r="N75" i="2"/>
  <c r="J57" i="2"/>
  <c r="K57" i="2"/>
  <c r="L57" i="2"/>
  <c r="M57" i="2"/>
  <c r="N57" i="2"/>
  <c r="J36" i="2"/>
  <c r="K36" i="2"/>
  <c r="L36" i="2"/>
  <c r="M36" i="2"/>
  <c r="N36" i="2"/>
  <c r="J89" i="2"/>
  <c r="M89" i="2"/>
  <c r="N89" i="2"/>
  <c r="K89" i="2"/>
  <c r="L89" i="2"/>
  <c r="K43" i="2"/>
  <c r="L43" i="2"/>
  <c r="J43" i="2"/>
  <c r="M43" i="2"/>
  <c r="N43" i="2"/>
  <c r="J38" i="2"/>
  <c r="K38" i="2"/>
  <c r="L38" i="2"/>
  <c r="M38" i="2"/>
  <c r="N38" i="2"/>
  <c r="J66" i="2"/>
  <c r="K66" i="2"/>
  <c r="L66" i="2"/>
  <c r="M66" i="2"/>
  <c r="N66" i="2"/>
  <c r="J87" i="2"/>
  <c r="M87" i="2"/>
  <c r="N87" i="2"/>
  <c r="K87" i="2"/>
  <c r="L87" i="2"/>
  <c r="J71" i="2"/>
  <c r="M71" i="2"/>
  <c r="N71" i="2"/>
  <c r="K71" i="2"/>
  <c r="L71" i="2"/>
  <c r="J55" i="2"/>
  <c r="M55" i="2"/>
  <c r="N55" i="2"/>
  <c r="K55" i="2"/>
  <c r="L55" i="2"/>
  <c r="M30" i="2"/>
  <c r="N30" i="2"/>
  <c r="J30" i="2"/>
  <c r="K30" i="2"/>
  <c r="L30" i="2"/>
  <c r="J40" i="2"/>
  <c r="K40" i="2"/>
  <c r="L40" i="2"/>
  <c r="M40" i="2"/>
  <c r="N40" i="2"/>
  <c r="J78" i="2"/>
  <c r="K78" i="2"/>
  <c r="L78" i="2"/>
  <c r="M78" i="2"/>
  <c r="N78" i="2"/>
  <c r="M62" i="2"/>
  <c r="N62" i="2"/>
  <c r="J62" i="2"/>
  <c r="K62" i="2"/>
  <c r="L62" i="2"/>
  <c r="M46" i="2"/>
  <c r="N46" i="2"/>
  <c r="J46" i="2"/>
  <c r="K46" i="2"/>
  <c r="L46" i="2"/>
  <c r="J67" i="2"/>
  <c r="K67" i="2"/>
  <c r="L67" i="2"/>
  <c r="M67" i="2"/>
  <c r="N67" i="2"/>
  <c r="J51" i="2"/>
  <c r="K51" i="2"/>
  <c r="L51" i="2"/>
  <c r="M51" i="2"/>
  <c r="N51" i="2"/>
  <c r="B20" i="1"/>
  <c r="B21" i="1"/>
  <c r="B19" i="1"/>
  <c r="B22" i="1"/>
  <c r="J37" i="2"/>
  <c r="K37" i="2"/>
  <c r="L37" i="2"/>
  <c r="M37" i="2"/>
  <c r="N37" i="2"/>
  <c r="K27" i="2"/>
  <c r="L27" i="2"/>
  <c r="J27" i="2"/>
  <c r="M27" i="2"/>
  <c r="N27" i="2"/>
  <c r="J76" i="2"/>
  <c r="K76" i="2"/>
  <c r="L76" i="2"/>
  <c r="M76" i="2"/>
  <c r="N76" i="2"/>
  <c r="J79" i="2"/>
  <c r="M79" i="2"/>
  <c r="N79" i="2"/>
  <c r="K79" i="2"/>
  <c r="L79" i="2"/>
  <c r="J47" i="2"/>
  <c r="M47" i="2"/>
  <c r="N47" i="2"/>
  <c r="K47" i="2"/>
  <c r="L47" i="2"/>
  <c r="M70" i="2"/>
  <c r="N70" i="2"/>
  <c r="J70" i="2"/>
  <c r="K70" i="2"/>
  <c r="L70" i="2"/>
  <c r="J59" i="2"/>
  <c r="K59" i="2"/>
  <c r="L59" i="2"/>
  <c r="M59" i="2"/>
  <c r="N59" i="2"/>
  <c r="J22" i="2"/>
  <c r="M22" i="2"/>
  <c r="N22" i="2"/>
  <c r="K22" i="2"/>
  <c r="L22" i="2"/>
  <c r="K90" i="2"/>
  <c r="L90" i="2"/>
  <c r="M90" i="2"/>
  <c r="N90" i="2"/>
  <c r="J90" i="2"/>
  <c r="J65" i="2"/>
  <c r="K65" i="2"/>
  <c r="L65" i="2"/>
  <c r="M65" i="2"/>
  <c r="N65" i="2"/>
  <c r="J50" i="2"/>
  <c r="K50" i="2"/>
  <c r="L50" i="2"/>
  <c r="M50" i="2"/>
  <c r="N50" i="2"/>
  <c r="J81" i="2"/>
  <c r="M81" i="2"/>
  <c r="N81" i="2"/>
  <c r="K81" i="2"/>
  <c r="L81" i="2"/>
  <c r="K31" i="2"/>
  <c r="L31" i="2"/>
  <c r="J31" i="2"/>
  <c r="M31" i="2"/>
  <c r="N31" i="2"/>
  <c r="K82" i="2"/>
  <c r="L82" i="2"/>
  <c r="M82" i="2"/>
  <c r="N82" i="2"/>
  <c r="J82" i="2"/>
  <c r="J14" i="2"/>
  <c r="J13" i="2"/>
  <c r="J83" i="2"/>
  <c r="K83" i="2"/>
  <c r="L83" i="2"/>
  <c r="M83" i="2"/>
  <c r="N83" i="2"/>
  <c r="M42" i="2"/>
  <c r="N42" i="2"/>
  <c r="J42" i="2"/>
  <c r="K42" i="2"/>
  <c r="L42" i="2"/>
  <c r="M80" i="2"/>
  <c r="N80" i="2"/>
  <c r="J80" i="2"/>
  <c r="K80" i="2"/>
  <c r="L80" i="2"/>
  <c r="K64" i="2"/>
  <c r="L64" i="2"/>
  <c r="M64" i="2"/>
  <c r="N64" i="2"/>
  <c r="J64" i="2"/>
  <c r="K48" i="2"/>
  <c r="L48" i="2"/>
  <c r="M48" i="2"/>
  <c r="N48" i="2"/>
  <c r="J48" i="2"/>
  <c r="M28" i="2"/>
  <c r="N28" i="2"/>
  <c r="J28" i="2"/>
  <c r="K28" i="2"/>
  <c r="L28" i="2"/>
  <c r="J39" i="2"/>
  <c r="K39" i="2"/>
  <c r="L39" i="2"/>
  <c r="M39" i="2"/>
  <c r="N39" i="2"/>
  <c r="J77" i="2"/>
  <c r="K77" i="2"/>
  <c r="L77" i="2"/>
  <c r="M77" i="2"/>
  <c r="N77" i="2"/>
  <c r="J61" i="2"/>
  <c r="M61" i="2"/>
  <c r="N61" i="2"/>
  <c r="K61" i="2"/>
  <c r="L61" i="2"/>
  <c r="J45" i="2"/>
  <c r="M45" i="2"/>
  <c r="N45" i="2"/>
  <c r="K45" i="2"/>
  <c r="L45" i="2"/>
  <c r="J60" i="2"/>
  <c r="K60" i="2"/>
  <c r="L60" i="2"/>
  <c r="M60" i="2"/>
  <c r="N60" i="2"/>
  <c r="J44" i="2"/>
  <c r="K44" i="2"/>
  <c r="L44" i="2"/>
  <c r="M44" i="2"/>
  <c r="N44" i="2"/>
  <c r="B24" i="1"/>
  <c r="B23" i="1"/>
</calcChain>
</file>

<file path=xl/sharedStrings.xml><?xml version="1.0" encoding="utf-8"?>
<sst xmlns="http://schemas.openxmlformats.org/spreadsheetml/2006/main" count="192" uniqueCount="165">
  <si>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</si>
  <si>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</si>
  <si>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</si>
  <si>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</si>
  <si>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</si>
  <si>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</si>
  <si>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</si>
  <si>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</si>
  <si>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</si>
  <si>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</si>
  <si>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</si>
  <si>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</si>
  <si>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</si>
  <si>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</si>
  <si>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</si>
  <si>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</si>
  <si>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</si>
  <si>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</si>
  <si>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</si>
  <si>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</si>
  <si>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</si>
  <si>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</si>
  <si>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</si>
  <si>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</si>
  <si>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</si>
  <si>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</si>
  <si>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</si>
  <si>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</si>
  <si>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</si>
  <si>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</si>
  <si>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</si>
  <si>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</si>
  <si>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</si>
  <si>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</si>
  <si>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</si>
  <si>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</si>
  <si>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</si>
  <si>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</si>
  <si>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</si>
  <si>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</si>
  <si>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</si>
  <si>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</si>
  <si>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</si>
  <si>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</si>
  <si>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</si>
  <si>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</si>
  <si>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</si>
  <si>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</si>
  <si>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</si>
  <si>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</si>
  <si>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</si>
  <si>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</si>
  <si>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</si>
  <si>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</si>
  <si>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</si>
  <si>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</si>
  <si>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</si>
  <si>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</si>
  <si>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</si>
  <si>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</si>
  <si>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</si>
  <si>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</si>
  <si>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</si>
  <si>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</si>
  <si>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</si>
  <si>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</si>
  <si>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</si>
  <si>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</si>
  <si>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</si>
  <si>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</si>
  <si>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</si>
  <si>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</si>
  <si>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</si>
  <si>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</si>
  <si>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</si>
  <si>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</si>
  <si>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</si>
  <si>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</si>
  <si>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</si>
  <si>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</si>
  <si>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</si>
  <si>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</si>
  <si>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</si>
  <si>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</si>
  <si>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</si>
  <si>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</si>
  <si>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</si>
  <si>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</si>
  <si>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</si>
  <si>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</si>
  <si>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</si>
  <si>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</si>
  <si>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15:29:25</t>
  </si>
  <si>
    <t xml:space="preserve">   15:29:36</t>
  </si>
  <si>
    <t xml:space="preserve">   15:29:46</t>
  </si>
  <si>
    <t xml:space="preserve">   15:29:56</t>
  </si>
  <si>
    <t xml:space="preserve">   15:30:06</t>
  </si>
  <si>
    <t xml:space="preserve">   15:30:16</t>
  </si>
  <si>
    <t xml:space="preserve">   15:30:26</t>
  </si>
  <si>
    <t xml:space="preserve">   15:30:36</t>
  </si>
  <si>
    <t xml:space="preserve">   15:30:46</t>
  </si>
  <si>
    <t xml:space="preserve">   15:30:56</t>
  </si>
  <si>
    <t xml:space="preserve">   15:31:06</t>
  </si>
  <si>
    <t xml:space="preserve">   15:31:16</t>
  </si>
  <si>
    <t xml:space="preserve">   15:31:26</t>
  </si>
  <si>
    <t xml:space="preserve">   15:31:36</t>
  </si>
  <si>
    <t xml:space="preserve">   15:31:46</t>
  </si>
  <si>
    <t xml:space="preserve">   15:31:56</t>
  </si>
  <si>
    <t xml:space="preserve">   15:32:06</t>
  </si>
  <si>
    <t xml:space="preserve">   15:32:16</t>
  </si>
  <si>
    <t xml:space="preserve">   15:32:26</t>
  </si>
  <si>
    <t xml:space="preserve">   15:32:36</t>
  </si>
  <si>
    <t xml:space="preserve">   15:32:46</t>
  </si>
  <si>
    <t xml:space="preserve">   15:32:56</t>
  </si>
  <si>
    <t xml:space="preserve">   15:33:06</t>
  </si>
  <si>
    <t xml:space="preserve">   15:33:16</t>
  </si>
  <si>
    <t xml:space="preserve">   15:33:26</t>
  </si>
  <si>
    <t xml:space="preserve">   15:33:36</t>
  </si>
  <si>
    <t xml:space="preserve">   15:33:46</t>
  </si>
  <si>
    <t xml:space="preserve">   15:33:56</t>
  </si>
  <si>
    <t xml:space="preserve">   15:34:06</t>
  </si>
  <si>
    <t xml:space="preserve">   15:34:16</t>
  </si>
  <si>
    <t xml:space="preserve">   15:34:26</t>
  </si>
  <si>
    <t xml:space="preserve">   15:34:36</t>
  </si>
  <si>
    <t xml:space="preserve">   15:34:46</t>
  </si>
  <si>
    <t xml:space="preserve">   15:34:56</t>
  </si>
  <si>
    <t xml:space="preserve">   15:35:06</t>
  </si>
  <si>
    <t xml:space="preserve">   15:35:16</t>
  </si>
  <si>
    <t xml:space="preserve">   15:35:26</t>
  </si>
  <si>
    <t xml:space="preserve">   15:35:36</t>
  </si>
  <si>
    <t xml:space="preserve">   15:35:46</t>
  </si>
  <si>
    <t xml:space="preserve">   15:35:56</t>
  </si>
  <si>
    <t xml:space="preserve">   15:36:06</t>
  </si>
  <si>
    <t xml:space="preserve">   15:36:16</t>
  </si>
  <si>
    <t xml:space="preserve">   15:36:26</t>
  </si>
  <si>
    <t xml:space="preserve">   15:36:36</t>
  </si>
  <si>
    <t xml:space="preserve">   15:36:46</t>
  </si>
  <si>
    <t xml:space="preserve">   15:36:56</t>
  </si>
  <si>
    <t xml:space="preserve">   15:37:06</t>
  </si>
  <si>
    <t xml:space="preserve">   15:37:16</t>
  </si>
  <si>
    <t xml:space="preserve">   15:37:26</t>
  </si>
  <si>
    <t xml:space="preserve">   15:37:36</t>
  </si>
  <si>
    <t xml:space="preserve">   15:37:46</t>
  </si>
  <si>
    <t xml:space="preserve">   15:37:56</t>
  </si>
  <si>
    <t xml:space="preserve">   15:38:06</t>
  </si>
  <si>
    <t xml:space="preserve">   15:38:15</t>
  </si>
  <si>
    <t xml:space="preserve">   15:38:25</t>
  </si>
  <si>
    <t xml:space="preserve">   15:38:35</t>
  </si>
  <si>
    <t xml:space="preserve">   15:38:45</t>
  </si>
  <si>
    <t xml:space="preserve">   15:38:55</t>
  </si>
  <si>
    <t xml:space="preserve">   15:39:05</t>
  </si>
  <si>
    <t xml:space="preserve">   15:39:15</t>
  </si>
  <si>
    <t xml:space="preserve">   15:39:25</t>
  </si>
  <si>
    <t xml:space="preserve">   15:39:35</t>
  </si>
  <si>
    <t xml:space="preserve">   15:39:46</t>
  </si>
  <si>
    <t xml:space="preserve">   15:39:56</t>
  </si>
  <si>
    <t xml:space="preserve">   15:40:06</t>
  </si>
  <si>
    <t xml:space="preserve">   15:40:16</t>
  </si>
  <si>
    <t xml:space="preserve">   15:40:26</t>
  </si>
  <si>
    <t xml:space="preserve">   15:40:36</t>
  </si>
  <si>
    <t xml:space="preserve">   15:40:46</t>
  </si>
  <si>
    <t xml:space="preserve">   15:40:56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</si>
  <si>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</si>
  <si>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Chla]</t>
    </r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</si>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</sst>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wrapText="1"/>
    </xf>
    <xf numFmtId="172" fontId="4" fillId="0" borderId="21" xfId="0" applyNumberFormat="1" applyFont="1" applyFill="1" applyBorder="1" applyAlignment="1">
      <alignment horizontal="right"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/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/>
    <xf numFmtId="0" fontId="4" fillId="0" borderId="24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4173656541852"/>
                  <c:y val="-0.16865971743648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values'!$N$21:$N$90</c:f>
              <c:numCache>
                <c:formatCode>0.00</c:formatCode>
                <c:ptCount val="70"/>
                <c:pt idx="0">
                  <c:v>237.3621518114627</c:v>
                </c:pt>
                <c:pt idx="1">
                  <c:v>237.7720237421788</c:v>
                </c:pt>
                <c:pt idx="2">
                  <c:v>235.5963271551355</c:v>
                </c:pt>
                <c:pt idx="3">
                  <c:v>238.8684975891483</c:v>
                </c:pt>
                <c:pt idx="4">
                  <c:v>239.28106565941</c:v>
                </c:pt>
                <c:pt idx="5">
                  <c:v>239.6944287103091</c:v>
                </c:pt>
                <c:pt idx="6">
                  <c:v>237.4307402187099</c:v>
                </c:pt>
                <c:pt idx="7">
                  <c:v>238.6625110296859</c:v>
                </c:pt>
                <c:pt idx="8">
                  <c:v>240.1085888018769</c:v>
                </c:pt>
                <c:pt idx="9">
                  <c:v>241.2166445924873</c:v>
                </c:pt>
                <c:pt idx="10">
                  <c:v>240.3852745096129</c:v>
                </c:pt>
                <c:pt idx="11">
                  <c:v>242.679282141067</c:v>
                </c:pt>
                <c:pt idx="12">
                  <c:v>239.9707889347568</c:v>
                </c:pt>
                <c:pt idx="13">
                  <c:v>242.0512270878601</c:v>
                </c:pt>
                <c:pt idx="14">
                  <c:v>242.0512270878601</c:v>
                </c:pt>
                <c:pt idx="15">
                  <c:v>241.8422793893548</c:v>
                </c:pt>
                <c:pt idx="16">
                  <c:v>240.8005590386668</c:v>
                </c:pt>
                <c:pt idx="17">
                  <c:v>243.5195265778145</c:v>
                </c:pt>
                <c:pt idx="18">
                  <c:v>242.2603766047463</c:v>
                </c:pt>
                <c:pt idx="19">
                  <c:v>242.0512270878601</c:v>
                </c:pt>
                <c:pt idx="20">
                  <c:v>240.3852745096129</c:v>
                </c:pt>
                <c:pt idx="21">
                  <c:v>243.3091606400328</c:v>
                </c:pt>
                <c:pt idx="22">
                  <c:v>242.0512270878601</c:v>
                </c:pt>
                <c:pt idx="23">
                  <c:v>243.9408696947172</c:v>
                </c:pt>
                <c:pt idx="24">
                  <c:v>242.8890386851885</c:v>
                </c:pt>
                <c:pt idx="25">
                  <c:v>242.8890386851885</c:v>
                </c:pt>
                <c:pt idx="26">
                  <c:v>242.2603766047463</c:v>
                </c:pt>
                <c:pt idx="27">
                  <c:v>243.7300961745353</c:v>
                </c:pt>
                <c:pt idx="28">
                  <c:v>241.6335332478707</c:v>
                </c:pt>
                <c:pt idx="29">
                  <c:v>242.2603766047463</c:v>
                </c:pt>
                <c:pt idx="30">
                  <c:v>243.6614237348845</c:v>
                </c:pt>
                <c:pt idx="31">
                  <c:v>243.2404047429693</c:v>
                </c:pt>
                <c:pt idx="32">
                  <c:v>242.820200554185</c:v>
                </c:pt>
                <c:pt idx="33">
                  <c:v>244.2944846172378</c:v>
                </c:pt>
                <c:pt idx="34">
                  <c:v>242.1914174056822</c:v>
                </c:pt>
                <c:pt idx="35">
                  <c:v>245.5661493720842</c:v>
                </c:pt>
                <c:pt idx="36">
                  <c:v>243.4508122562032</c:v>
                </c:pt>
                <c:pt idx="37">
                  <c:v>243.6614237348845</c:v>
                </c:pt>
                <c:pt idx="38">
                  <c:v>244.0832596496397</c:v>
                </c:pt>
                <c:pt idx="39">
                  <c:v>244.5059146133329</c:v>
                </c:pt>
                <c:pt idx="40">
                  <c:v>244.5059146133329</c:v>
                </c:pt>
                <c:pt idx="41">
                  <c:v>246.2047677042301</c:v>
                </c:pt>
                <c:pt idx="42">
                  <c:v>244.7175499046893</c:v>
                </c:pt>
                <c:pt idx="43">
                  <c:v>244.9293907584723</c:v>
                </c:pt>
                <c:pt idx="44">
                  <c:v>245.5661493720842</c:v>
                </c:pt>
                <c:pt idx="45">
                  <c:v>245.1414374422507</c:v>
                </c:pt>
                <c:pt idx="46">
                  <c:v>244.7175499046893</c:v>
                </c:pt>
                <c:pt idx="47">
                  <c:v>246.4861547980749</c:v>
                </c:pt>
                <c:pt idx="48">
                  <c:v>247.5554780876106</c:v>
                </c:pt>
                <c:pt idx="49">
                  <c:v>246.9132600242531</c:v>
                </c:pt>
                <c:pt idx="50">
                  <c:v>248.6300202364637</c:v>
                </c:pt>
                <c:pt idx="51">
                  <c:v>246.2729134181196</c:v>
                </c:pt>
                <c:pt idx="52">
                  <c:v>246.0598791671214</c:v>
                </c:pt>
                <c:pt idx="53">
                  <c:v>249.2772647645841</c:v>
                </c:pt>
                <c:pt idx="54">
                  <c:v>246.9132600242531</c:v>
                </c:pt>
                <c:pt idx="55">
                  <c:v>246.2729134181196</c:v>
                </c:pt>
                <c:pt idx="56">
                  <c:v>248.4146926635313</c:v>
                </c:pt>
                <c:pt idx="57">
                  <c:v>248.4146926635313</c:v>
                </c:pt>
                <c:pt idx="58">
                  <c:v>248.0537433994276</c:v>
                </c:pt>
                <c:pt idx="59">
                  <c:v>249.7785096932372</c:v>
                </c:pt>
                <c:pt idx="60">
                  <c:v>247.4104117267564</c:v>
                </c:pt>
                <c:pt idx="61">
                  <c:v>248.9144459640841</c:v>
                </c:pt>
                <c:pt idx="62">
                  <c:v>249.346056587092</c:v>
                </c:pt>
                <c:pt idx="63">
                  <c:v>247.3411970085177</c:v>
                </c:pt>
                <c:pt idx="64">
                  <c:v>249.2772647645841</c:v>
                </c:pt>
                <c:pt idx="65">
                  <c:v>249.7098153721695</c:v>
                </c:pt>
                <c:pt idx="66">
                  <c:v>251.2304191000971</c:v>
                </c:pt>
                <c:pt idx="67">
                  <c:v>250.1432119564586</c:v>
                </c:pt>
                <c:pt idx="68">
                  <c:v>247.5554780876106</c:v>
                </c:pt>
                <c:pt idx="69">
                  <c:v>248.1995749354043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431160"/>
        <c:axId val="-2055136888"/>
      </c:scatterChart>
      <c:valAx>
        <c:axId val="-205443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5136888"/>
        <c:crosses val="autoZero"/>
        <c:crossBetween val="midCat"/>
      </c:valAx>
      <c:valAx>
        <c:axId val="-2055136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431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008305231181"/>
          <c:y val="0.384999295045236"/>
          <c:w val="0.22831024776344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1" sqref="I11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9" t="s">
        <v>73</v>
      </c>
      <c r="B3" s="129"/>
      <c r="C3" s="129"/>
      <c r="D3" s="129"/>
      <c r="E3" s="130"/>
    </row>
    <row r="4" spans="1:5" ht="15">
      <c r="A4" s="128" t="s">
        <v>1</v>
      </c>
      <c r="B4" s="128"/>
      <c r="C4" s="128"/>
      <c r="D4" s="128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22.3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18.2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497.27157044279141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103.9297582225434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1033.4963819769714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775.18817747781418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38.627926988215954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38.627926988215954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1207.1227183817487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1.6666506138052484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1.6608632557338407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3.2796955715866112E-2</v>
      </c>
      <c r="C35" s="43"/>
      <c r="D35" s="43"/>
      <c r="E35" s="45"/>
    </row>
    <row r="36" spans="1:5">
      <c r="A36" s="42" t="s">
        <v>41</v>
      </c>
      <c r="B36" s="47">
        <f>B35+(B29*(B12-B11))</f>
        <v>3.3218255715866112E-2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157.74360708387243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14.302905499159053</v>
      </c>
      <c r="C39" s="48"/>
      <c r="D39" s="48"/>
      <c r="E39" s="45"/>
    </row>
    <row r="40" spans="1:5">
      <c r="A40" s="49" t="s">
        <v>44</v>
      </c>
      <c r="B40" s="48">
        <f>B33/B31-1</f>
        <v>-0.6387671397779322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7.7738604644027853E-6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-2.1791791437401342E-3</v>
      </c>
      <c r="C43" s="48"/>
      <c r="D43" s="48"/>
      <c r="E43" s="50"/>
    </row>
    <row r="44" spans="1:5">
      <c r="A44" s="49" t="s">
        <v>47</v>
      </c>
      <c r="B44" s="48">
        <f>B34/B32-1</f>
        <v>-0.83866872151811722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7.5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29" t="s">
        <v>73</v>
      </c>
      <c r="B3" s="129"/>
      <c r="C3" s="129"/>
      <c r="D3" s="129"/>
      <c r="E3" s="131"/>
      <c r="F3" s="131"/>
      <c r="G3" s="132"/>
      <c r="H3" s="132"/>
      <c r="I3" s="132"/>
      <c r="J3" s="132"/>
    </row>
    <row r="4" spans="1:19" ht="15">
      <c r="A4" s="128" t="s">
        <v>1</v>
      </c>
      <c r="B4" s="128"/>
      <c r="C4" s="128"/>
      <c r="D4" s="128"/>
      <c r="E4" s="132"/>
      <c r="F4" s="132"/>
      <c r="G4" s="132"/>
      <c r="H4" s="132"/>
      <c r="I4" s="132"/>
      <c r="J4" s="132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</row>
    <row r="7" spans="1:19">
      <c r="A7" s="57" t="s">
        <v>49</v>
      </c>
      <c r="B7">
        <v>58.62</v>
      </c>
      <c r="C7" s="58" t="s">
        <v>50</v>
      </c>
      <c r="D7" s="59" t="s">
        <v>51</v>
      </c>
      <c r="E7">
        <v>22.3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9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</row>
    <row r="13" spans="1:19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1.6624386947326326</v>
      </c>
      <c r="E13" s="83" t="s">
        <v>42</v>
      </c>
      <c r="F13" s="84">
        <f>$D$15/$D$13*1/$B$16*POWER(100,2)</f>
        <v>158.14326290839387</v>
      </c>
      <c r="G13" s="39" t="s">
        <v>40</v>
      </c>
      <c r="H13" s="84">
        <f>(-$F$14+(SQRT(POWER($F$14,2)-4*$F$13*$F$15)))/(2*$F$13)</f>
        <v>3.2615984052999147E-2</v>
      </c>
      <c r="I13" s="85" t="s">
        <v>45</v>
      </c>
      <c r="J13" s="86">
        <f>$D$16/$D$14*1/$B$16*POWER($H$14,2)</f>
        <v>1.717656074685673E-5</v>
      </c>
    </row>
    <row r="14" spans="1:19">
      <c r="A14" s="46" t="s">
        <v>33</v>
      </c>
      <c r="B14" s="43">
        <v>-0.08</v>
      </c>
      <c r="C14" s="87" t="s">
        <v>37</v>
      </c>
      <c r="D14" s="88">
        <f>TAN(($B$7+($B$14*(G21-$E$7)))*PI()/180)</f>
        <v>1.6598141803532593</v>
      </c>
      <c r="E14" s="49" t="s">
        <v>43</v>
      </c>
      <c r="F14" s="48">
        <f>$D$15/$D$13*100+$D$15/$D$13*1/$B$16*100-$B$13*1/$B$16*100-100+$B$13*100</f>
        <v>14.398423241219689</v>
      </c>
      <c r="G14" s="42" t="s">
        <v>41</v>
      </c>
      <c r="H14" s="47">
        <f>$H$13+($B$15*(G21-$E$8))</f>
        <v>3.2807484052999145E-2</v>
      </c>
      <c r="I14" s="89" t="s">
        <v>46</v>
      </c>
      <c r="J14" s="50">
        <f>$D$16/$D$14*$H$14+$D$16/$D$14*1/$B$16*$H$14-$B$13*1/$B$16*$H$14-$H$14+$B$13*$H$14</f>
        <v>4.8367575507119072E-3</v>
      </c>
      <c r="P14" s="131" t="s">
        <v>78</v>
      </c>
      <c r="Q14" s="131"/>
      <c r="R14" s="54"/>
    </row>
    <row r="15" spans="1:19" ht="24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-0.63785192793977807</v>
      </c>
      <c r="G15" s="90"/>
      <c r="H15" s="48"/>
      <c r="I15" s="89" t="s">
        <v>47</v>
      </c>
      <c r="J15" s="50">
        <f>$D$16/$D$14-1</f>
        <v>-0.63455178984016736</v>
      </c>
      <c r="P15" s="115" t="s">
        <v>77</v>
      </c>
      <c r="Q15" s="116" t="s">
        <v>162</v>
      </c>
      <c r="R15" s="127" t="s">
        <v>164</v>
      </c>
      <c r="S15" s="98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0.60657612140800832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7">
        <v>2.3810000000000001E-2</v>
      </c>
      <c r="Q16" s="118">
        <v>3.157285E-2</v>
      </c>
      <c r="R16" s="119">
        <v>-0.51480000000000181</v>
      </c>
      <c r="S16" s="98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113"/>
      <c r="Q17" s="113"/>
      <c r="R17" s="113"/>
      <c r="S17" s="98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113"/>
      <c r="Q18" s="113"/>
      <c r="R18" s="113"/>
      <c r="S18" s="98"/>
    </row>
    <row r="19" spans="1:19">
      <c r="D19" s="53"/>
      <c r="I19" s="53"/>
      <c r="P19" s="113"/>
      <c r="Q19" s="114"/>
      <c r="R19" s="113"/>
      <c r="S19" s="98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0" t="s">
        <v>91</v>
      </c>
      <c r="Q20" s="121" t="s">
        <v>86</v>
      </c>
      <c r="R20" s="121" t="s">
        <v>87</v>
      </c>
      <c r="S20" s="122" t="s">
        <v>163</v>
      </c>
    </row>
    <row r="21" spans="1:19">
      <c r="A21" s="102">
        <v>40413</v>
      </c>
      <c r="B21" t="s">
        <v>92</v>
      </c>
      <c r="C21">
        <v>0</v>
      </c>
      <c r="D21">
        <v>285.74</v>
      </c>
      <c r="E21">
        <v>31.24</v>
      </c>
      <c r="F21">
        <v>6041</v>
      </c>
      <c r="G21">
        <v>18.399999999999999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97.461303390856258</v>
      </c>
      <c r="J21" s="104">
        <f t="shared" ref="J21:J84" si="1">I21*20.9/100</f>
        <v>20.369412408688955</v>
      </c>
      <c r="K21" s="76">
        <f>($B$9-EXP(52.57-6690.9/(273.15+G21)-4.681*LN(273.15+G21)))*I21/100*0.2095</f>
        <v>203.9324054365585</v>
      </c>
      <c r="L21" s="76">
        <f t="shared" ref="L21:L84" si="2">K21/1.33322</f>
        <v>152.9623058734181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7.5955888579668072</v>
      </c>
      <c r="N21" s="103">
        <f t="shared" ref="N21:N84" si="3">M21*31.25</f>
        <v>237.36215181146272</v>
      </c>
      <c r="P21" s="123">
        <f>Q46</f>
        <v>9.9060000000000059</v>
      </c>
      <c r="Q21" s="124">
        <f>P21*(6)</f>
        <v>59.436000000000035</v>
      </c>
      <c r="R21" s="125">
        <f>(Q21/1000)*(P16*1000)</f>
        <v>1.415171160000001</v>
      </c>
      <c r="S21" s="126">
        <f>R21/Q16</f>
        <v>44.822407859917654</v>
      </c>
    </row>
    <row r="22" spans="1:19">
      <c r="A22" s="102">
        <v>40413</v>
      </c>
      <c r="B22" t="s">
        <v>93</v>
      </c>
      <c r="C22">
        <v>0.183</v>
      </c>
      <c r="D22">
        <v>286.233</v>
      </c>
      <c r="E22">
        <v>31.22</v>
      </c>
      <c r="F22">
        <v>6031</v>
      </c>
      <c r="G22">
        <v>18.399999999999999</v>
      </c>
      <c r="I22" s="103">
        <f t="shared" si="0"/>
        <v>97.629597502980133</v>
      </c>
      <c r="J22" s="104">
        <f t="shared" si="1"/>
        <v>20.404585878122845</v>
      </c>
      <c r="K22" s="76">
        <f t="shared" ref="K22:K36" si="4">($B$9-EXP(52.57-6690.9/(273.15+G22)-4.681*LN(273.15+G22)))*I22/100*0.2095</f>
        <v>204.28455159007947</v>
      </c>
      <c r="L22" s="76">
        <f t="shared" si="2"/>
        <v>153.22643793978449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7.608704759749723</v>
      </c>
      <c r="N22" s="103">
        <f t="shared" si="3"/>
        <v>237.77202374217885</v>
      </c>
      <c r="P22" s="54"/>
      <c r="Q22" s="54"/>
    </row>
    <row r="23" spans="1:19">
      <c r="A23" s="102">
        <v>40413</v>
      </c>
      <c r="B23" t="s">
        <v>94</v>
      </c>
      <c r="C23">
        <v>0.35</v>
      </c>
      <c r="D23">
        <v>283.65800000000002</v>
      </c>
      <c r="E23">
        <v>31.37</v>
      </c>
      <c r="F23">
        <v>6036</v>
      </c>
      <c r="G23">
        <v>18.3</v>
      </c>
      <c r="I23" s="103">
        <f t="shared" si="0"/>
        <v>96.554762391285792</v>
      </c>
      <c r="J23" s="104">
        <f t="shared" si="1"/>
        <v>20.17994533977873</v>
      </c>
      <c r="K23" s="76">
        <f t="shared" si="4"/>
        <v>202.06234033716711</v>
      </c>
      <c r="L23" s="76">
        <f t="shared" si="2"/>
        <v>151.5596378220902</v>
      </c>
      <c r="M23" s="103">
        <f t="shared" si="5"/>
        <v>7.5390824689643381</v>
      </c>
      <c r="N23" s="103">
        <f t="shared" si="3"/>
        <v>235.59632715513555</v>
      </c>
      <c r="P23" s="133" t="s">
        <v>84</v>
      </c>
      <c r="Q23" s="130"/>
      <c r="R23" s="130"/>
      <c r="S23" s="130"/>
    </row>
    <row r="24" spans="1:19">
      <c r="A24" s="102">
        <v>40413</v>
      </c>
      <c r="B24" t="s">
        <v>95</v>
      </c>
      <c r="C24">
        <v>0.51700000000000002</v>
      </c>
      <c r="D24">
        <v>287.59500000000003</v>
      </c>
      <c r="E24">
        <v>31.21</v>
      </c>
      <c r="F24">
        <v>6032</v>
      </c>
      <c r="G24">
        <v>18.3</v>
      </c>
      <c r="I24" s="103">
        <f t="shared" si="0"/>
        <v>97.895800439607498</v>
      </c>
      <c r="J24" s="104">
        <f t="shared" si="1"/>
        <v>20.460222291877965</v>
      </c>
      <c r="K24" s="76">
        <f t="shared" si="4"/>
        <v>204.86876106478445</v>
      </c>
      <c r="L24" s="76">
        <f t="shared" si="2"/>
        <v>153.66463229233318</v>
      </c>
      <c r="M24" s="103">
        <f t="shared" si="5"/>
        <v>7.6437919228527447</v>
      </c>
      <c r="N24" s="103">
        <f t="shared" si="3"/>
        <v>238.86849758914826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288.09100000000001</v>
      </c>
      <c r="E25">
        <v>31.19</v>
      </c>
      <c r="F25">
        <v>6033</v>
      </c>
      <c r="G25">
        <v>18.3</v>
      </c>
      <c r="I25" s="103">
        <f t="shared" si="0"/>
        <v>98.064883771573534</v>
      </c>
      <c r="J25" s="104">
        <f t="shared" si="1"/>
        <v>20.495560708258868</v>
      </c>
      <c r="K25" s="76">
        <f t="shared" si="4"/>
        <v>205.22260558703192</v>
      </c>
      <c r="L25" s="76">
        <f t="shared" si="2"/>
        <v>153.93003824352462</v>
      </c>
      <c r="M25" s="103">
        <f t="shared" si="5"/>
        <v>7.6569941011011187</v>
      </c>
      <c r="N25" s="103">
        <f t="shared" si="3"/>
        <v>239.28106565940996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288.589</v>
      </c>
      <c r="E26">
        <v>31.17</v>
      </c>
      <c r="F26">
        <v>6022</v>
      </c>
      <c r="G26">
        <v>18.3</v>
      </c>
      <c r="I26" s="103">
        <f t="shared" si="0"/>
        <v>98.234292911532748</v>
      </c>
      <c r="J26" s="104">
        <f t="shared" si="1"/>
        <v>20.530967218510341</v>
      </c>
      <c r="K26" s="76">
        <f t="shared" si="4"/>
        <v>205.57713193505342</v>
      </c>
      <c r="L26" s="76">
        <f t="shared" si="2"/>
        <v>154.19595560751668</v>
      </c>
      <c r="M26" s="103">
        <f t="shared" si="5"/>
        <v>7.6702217187298904</v>
      </c>
      <c r="N26" s="103">
        <f t="shared" si="3"/>
        <v>239.69442871030907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285.86500000000001</v>
      </c>
      <c r="E27">
        <v>31.28</v>
      </c>
      <c r="F27">
        <v>6030</v>
      </c>
      <c r="G27">
        <v>18.3</v>
      </c>
      <c r="I27" s="103">
        <f t="shared" si="0"/>
        <v>97.306562385876788</v>
      </c>
      <c r="J27" s="104">
        <f t="shared" si="1"/>
        <v>20.337071538648246</v>
      </c>
      <c r="K27" s="76">
        <f t="shared" si="4"/>
        <v>203.63564923058982</v>
      </c>
      <c r="L27" s="76">
        <f t="shared" si="2"/>
        <v>152.73971979912528</v>
      </c>
      <c r="M27" s="103">
        <f t="shared" si="5"/>
        <v>7.5977836869987163</v>
      </c>
      <c r="N27" s="103">
        <f t="shared" si="3"/>
        <v>237.43074021870987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287.34699999999998</v>
      </c>
      <c r="E28">
        <v>31.22</v>
      </c>
      <c r="F28">
        <v>6021</v>
      </c>
      <c r="G28">
        <v>18.3</v>
      </c>
      <c r="I28" s="103">
        <f t="shared" si="0"/>
        <v>97.811380688481293</v>
      </c>
      <c r="J28" s="104">
        <f t="shared" si="1"/>
        <v>20.442578563892589</v>
      </c>
      <c r="K28" s="76">
        <f t="shared" si="4"/>
        <v>204.69209393764561</v>
      </c>
      <c r="L28" s="76">
        <f t="shared" si="2"/>
        <v>153.53212068349231</v>
      </c>
      <c r="M28" s="103">
        <f t="shared" si="5"/>
        <v>7.6372003529499501</v>
      </c>
      <c r="N28" s="103">
        <f t="shared" si="3"/>
        <v>238.66251102968593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289.08699999999999</v>
      </c>
      <c r="E29">
        <v>31.15</v>
      </c>
      <c r="F29">
        <v>6025</v>
      </c>
      <c r="G29">
        <v>18.3</v>
      </c>
      <c r="I29" s="103">
        <f t="shared" si="0"/>
        <v>98.404028703750569</v>
      </c>
      <c r="J29" s="104">
        <f t="shared" si="1"/>
        <v>20.566441999083867</v>
      </c>
      <c r="K29" s="76">
        <f t="shared" si="4"/>
        <v>205.93234187566233</v>
      </c>
      <c r="L29" s="76">
        <f t="shared" si="2"/>
        <v>154.46238570953204</v>
      </c>
      <c r="M29" s="103">
        <f t="shared" si="5"/>
        <v>7.683474841660062</v>
      </c>
      <c r="N29" s="103">
        <f t="shared" si="3"/>
        <v>240.10858880187695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290.464</v>
      </c>
      <c r="E30">
        <v>31.14</v>
      </c>
      <c r="F30">
        <v>6027</v>
      </c>
      <c r="G30">
        <v>18.2</v>
      </c>
      <c r="I30" s="103">
        <f t="shared" si="0"/>
        <v>98.672497779480054</v>
      </c>
      <c r="J30" s="104">
        <f t="shared" si="1"/>
        <v>20.62255203591133</v>
      </c>
      <c r="K30" s="76">
        <f t="shared" si="4"/>
        <v>206.52143320575422</v>
      </c>
      <c r="L30" s="76">
        <f t="shared" si="2"/>
        <v>154.90424176486567</v>
      </c>
      <c r="M30" s="103">
        <f t="shared" si="5"/>
        <v>7.7189326269595933</v>
      </c>
      <c r="N30" s="103">
        <f t="shared" si="3"/>
        <v>241.21664459248728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289.46300000000002</v>
      </c>
      <c r="E31">
        <v>31.18</v>
      </c>
      <c r="F31">
        <v>6010</v>
      </c>
      <c r="G31">
        <v>18.2</v>
      </c>
      <c r="I31" s="103">
        <f t="shared" si="0"/>
        <v>98.332416095668634</v>
      </c>
      <c r="J31" s="104">
        <f t="shared" si="1"/>
        <v>20.551474963994742</v>
      </c>
      <c r="K31" s="76">
        <f t="shared" si="4"/>
        <v>205.8096426022091</v>
      </c>
      <c r="L31" s="76">
        <f t="shared" si="2"/>
        <v>154.3703534316985</v>
      </c>
      <c r="M31" s="103">
        <f t="shared" si="5"/>
        <v>7.6923287843076116</v>
      </c>
      <c r="N31" s="103">
        <f t="shared" si="3"/>
        <v>240.38527450961286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1.8520000000000001</v>
      </c>
      <c r="D32">
        <v>292.22399999999999</v>
      </c>
      <c r="E32">
        <v>31.07</v>
      </c>
      <c r="F32">
        <v>6018</v>
      </c>
      <c r="G32">
        <v>18.2</v>
      </c>
      <c r="I32" s="103">
        <f t="shared" si="0"/>
        <v>99.270806824480815</v>
      </c>
      <c r="J32" s="104">
        <f t="shared" si="1"/>
        <v>20.747598626316488</v>
      </c>
      <c r="K32" s="76">
        <f t="shared" si="4"/>
        <v>207.77369340240668</v>
      </c>
      <c r="L32" s="76">
        <f t="shared" si="2"/>
        <v>155.84351675072881</v>
      </c>
      <c r="M32" s="103">
        <f t="shared" si="5"/>
        <v>7.7657370285141445</v>
      </c>
      <c r="N32" s="103">
        <f t="shared" si="3"/>
        <v>242.67928214106701</v>
      </c>
      <c r="P32" s="54"/>
      <c r="Q32" s="54"/>
      <c r="R32" s="54"/>
    </row>
    <row r="33" spans="1:18">
      <c r="A33" s="102">
        <v>40413</v>
      </c>
      <c r="B33" t="s">
        <v>104</v>
      </c>
      <c r="C33">
        <v>2.0190000000000001</v>
      </c>
      <c r="D33">
        <v>288.96499999999997</v>
      </c>
      <c r="E33">
        <v>31.2</v>
      </c>
      <c r="F33">
        <v>6011</v>
      </c>
      <c r="G33">
        <v>18.2</v>
      </c>
      <c r="I33" s="103">
        <f t="shared" si="0"/>
        <v>98.162865909636878</v>
      </c>
      <c r="J33" s="104">
        <f t="shared" si="1"/>
        <v>20.516038975114107</v>
      </c>
      <c r="K33" s="76">
        <f t="shared" si="4"/>
        <v>205.45477424266036</v>
      </c>
      <c r="L33" s="76">
        <f t="shared" si="2"/>
        <v>154.10417953725593</v>
      </c>
      <c r="M33" s="103">
        <f t="shared" si="5"/>
        <v>7.6790652459122164</v>
      </c>
      <c r="N33" s="103">
        <f t="shared" si="3"/>
        <v>239.97078893475677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291.46800000000002</v>
      </c>
      <c r="E34">
        <v>31.1</v>
      </c>
      <c r="F34">
        <v>6019</v>
      </c>
      <c r="G34">
        <v>18.2</v>
      </c>
      <c r="I34" s="103">
        <f t="shared" si="0"/>
        <v>99.013893538303378</v>
      </c>
      <c r="J34" s="104">
        <f t="shared" si="1"/>
        <v>20.693903749505402</v>
      </c>
      <c r="K34" s="76">
        <f t="shared" si="4"/>
        <v>207.23597416690561</v>
      </c>
      <c r="L34" s="76">
        <f t="shared" si="2"/>
        <v>155.44019304158772</v>
      </c>
      <c r="M34" s="103">
        <f t="shared" si="5"/>
        <v>7.7456392668115228</v>
      </c>
      <c r="N34" s="103">
        <f t="shared" si="3"/>
        <v>242.0512270878601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291.46800000000002</v>
      </c>
      <c r="E35">
        <v>31.1</v>
      </c>
      <c r="F35">
        <v>6018</v>
      </c>
      <c r="G35">
        <v>18.2</v>
      </c>
      <c r="I35" s="103">
        <f t="shared" si="0"/>
        <v>99.013893538303378</v>
      </c>
      <c r="J35" s="104">
        <f t="shared" si="1"/>
        <v>20.693903749505402</v>
      </c>
      <c r="K35" s="76">
        <f t="shared" si="4"/>
        <v>207.23597416690561</v>
      </c>
      <c r="L35" s="76">
        <f t="shared" si="2"/>
        <v>155.44019304158772</v>
      </c>
      <c r="M35" s="103">
        <f t="shared" si="5"/>
        <v>7.7456392668115228</v>
      </c>
      <c r="N35" s="103">
        <f t="shared" si="3"/>
        <v>242.0512270878601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291.21699999999998</v>
      </c>
      <c r="E36">
        <v>31.11</v>
      </c>
      <c r="F36">
        <v>6009</v>
      </c>
      <c r="G36">
        <v>18.2</v>
      </c>
      <c r="I36" s="103">
        <f t="shared" si="0"/>
        <v>98.92842103141389</v>
      </c>
      <c r="J36" s="104">
        <f t="shared" si="1"/>
        <v>20.676039995565503</v>
      </c>
      <c r="K36" s="76">
        <f t="shared" si="4"/>
        <v>207.0570803006334</v>
      </c>
      <c r="L36" s="76">
        <f t="shared" si="2"/>
        <v>155.30601123643015</v>
      </c>
      <c r="M36" s="103">
        <f t="shared" si="5"/>
        <v>7.7389529404593542</v>
      </c>
      <c r="N36" s="103">
        <f t="shared" si="3"/>
        <v>241.84227938935481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289.96300000000002</v>
      </c>
      <c r="E37">
        <v>31.16</v>
      </c>
      <c r="F37">
        <v>6011</v>
      </c>
      <c r="G37">
        <v>18.2</v>
      </c>
      <c r="I37" s="103">
        <f t="shared" si="0"/>
        <v>98.502293103286235</v>
      </c>
      <c r="J37" s="104">
        <f t="shared" si="1"/>
        <v>20.586979258586823</v>
      </c>
      <c r="K37" s="76">
        <f t="shared" ref="K37:K42" si="6">($B$9-EXP(52.57-6690.9/(273.15+G37)-4.681*LN(273.15+G37)))*I37/100*0.2095</f>
        <v>206.16519499899039</v>
      </c>
      <c r="L37" s="76">
        <f t="shared" si="2"/>
        <v>154.63704039767657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7.705617889237339</v>
      </c>
      <c r="N37" s="103">
        <f t="shared" si="3"/>
        <v>240.80055903866685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293.23500000000001</v>
      </c>
      <c r="E38">
        <v>31.03</v>
      </c>
      <c r="F38">
        <v>6009</v>
      </c>
      <c r="G38">
        <v>18.2</v>
      </c>
      <c r="I38" s="103">
        <f t="shared" si="0"/>
        <v>99.614518666834201</v>
      </c>
      <c r="J38" s="104">
        <f t="shared" si="1"/>
        <v>20.819434401368348</v>
      </c>
      <c r="K38" s="76">
        <f t="shared" si="6"/>
        <v>208.49308192393022</v>
      </c>
      <c r="L38" s="76">
        <f t="shared" si="2"/>
        <v>156.38310400678824</v>
      </c>
      <c r="M38" s="103">
        <f t="shared" si="7"/>
        <v>7.7926248504900633</v>
      </c>
      <c r="N38" s="103">
        <f t="shared" si="3"/>
        <v>243.51952657781447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291.72000000000003</v>
      </c>
      <c r="E39">
        <v>31.09</v>
      </c>
      <c r="F39">
        <v>6010</v>
      </c>
      <c r="G39">
        <v>18.2</v>
      </c>
      <c r="I39" s="103">
        <f t="shared" si="0"/>
        <v>99.099448601368763</v>
      </c>
      <c r="J39" s="104">
        <f t="shared" si="1"/>
        <v>20.711784757686068</v>
      </c>
      <c r="K39" s="76">
        <f t="shared" si="6"/>
        <v>207.41504082316638</v>
      </c>
      <c r="L39" s="76">
        <f t="shared" si="2"/>
        <v>155.57450445025304</v>
      </c>
      <c r="M39" s="103">
        <f t="shared" si="7"/>
        <v>7.752332051351881</v>
      </c>
      <c r="N39" s="103">
        <f t="shared" si="3"/>
        <v>242.26037660474628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291.46800000000002</v>
      </c>
      <c r="E40">
        <v>31.1</v>
      </c>
      <c r="F40">
        <v>6006</v>
      </c>
      <c r="G40">
        <v>18.2</v>
      </c>
      <c r="I40" s="103">
        <f t="shared" si="0"/>
        <v>99.013893538303378</v>
      </c>
      <c r="J40" s="104">
        <f t="shared" si="1"/>
        <v>20.693903749505402</v>
      </c>
      <c r="K40" s="76">
        <f t="shared" si="6"/>
        <v>207.23597416690561</v>
      </c>
      <c r="L40" s="76">
        <f t="shared" si="2"/>
        <v>155.44019304158772</v>
      </c>
      <c r="M40" s="103">
        <f t="shared" si="7"/>
        <v>7.7456392668115228</v>
      </c>
      <c r="N40" s="103">
        <f t="shared" si="3"/>
        <v>242.0512270878601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289.46300000000002</v>
      </c>
      <c r="E41">
        <v>31.18</v>
      </c>
      <c r="F41">
        <v>6005</v>
      </c>
      <c r="G41">
        <v>18.2</v>
      </c>
      <c r="I41" s="103">
        <f t="shared" si="0"/>
        <v>98.332416095668634</v>
      </c>
      <c r="J41" s="104">
        <f t="shared" si="1"/>
        <v>20.551474963994742</v>
      </c>
      <c r="K41" s="76">
        <f t="shared" si="6"/>
        <v>205.8096426022091</v>
      </c>
      <c r="L41" s="76">
        <f t="shared" si="2"/>
        <v>154.3703534316985</v>
      </c>
      <c r="M41" s="103">
        <f t="shared" si="7"/>
        <v>7.6923287843076116</v>
      </c>
      <c r="N41" s="103">
        <f t="shared" si="3"/>
        <v>240.38527450961286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292.98200000000003</v>
      </c>
      <c r="E42">
        <v>31.04</v>
      </c>
      <c r="F42">
        <v>6012</v>
      </c>
      <c r="G42">
        <v>18.2</v>
      </c>
      <c r="I42" s="103">
        <f t="shared" si="0"/>
        <v>99.528466012533684</v>
      </c>
      <c r="J42" s="104">
        <f t="shared" si="1"/>
        <v>20.801449396619535</v>
      </c>
      <c r="K42" s="76">
        <f t="shared" si="6"/>
        <v>208.312973809742</v>
      </c>
      <c r="L42" s="76">
        <f t="shared" si="2"/>
        <v>156.24801143827875</v>
      </c>
      <c r="M42" s="103">
        <f t="shared" si="7"/>
        <v>7.7858931404810479</v>
      </c>
      <c r="N42" s="103">
        <f t="shared" si="3"/>
        <v>243.30916064003276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291.46800000000002</v>
      </c>
      <c r="E43">
        <v>31.1</v>
      </c>
      <c r="F43">
        <v>6001</v>
      </c>
      <c r="G43">
        <v>18.2</v>
      </c>
      <c r="I43" s="103">
        <f t="shared" ref="I43:I90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99.013893538303378</v>
      </c>
      <c r="J43" s="104">
        <f t="shared" si="1"/>
        <v>20.693903749505402</v>
      </c>
      <c r="K43" s="76">
        <f t="shared" ref="K43:K90" si="9">($B$9-EXP(52.57-6690.9/(273.15+G43)-4.681*LN(273.15+G43)))*I43/100*0.2095</f>
        <v>207.23597416690561</v>
      </c>
      <c r="L43" s="76">
        <f t="shared" si="2"/>
        <v>155.44019304158772</v>
      </c>
      <c r="M43" s="103">
        <f t="shared" ref="M43:M90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7.7456392668115228</v>
      </c>
      <c r="N43" s="103">
        <f t="shared" si="3"/>
        <v>242.0512270878601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</v>
      </c>
      <c r="D44">
        <v>293.74200000000002</v>
      </c>
      <c r="E44">
        <v>31.01</v>
      </c>
      <c r="F44">
        <v>6002</v>
      </c>
      <c r="G44">
        <v>18.2</v>
      </c>
      <c r="I44" s="103">
        <f t="shared" si="8"/>
        <v>99.78687401087447</v>
      </c>
      <c r="J44" s="104">
        <f t="shared" si="1"/>
        <v>20.855456668272765</v>
      </c>
      <c r="K44" s="76">
        <f t="shared" si="9"/>
        <v>208.85382147621573</v>
      </c>
      <c r="L44" s="76">
        <f t="shared" si="2"/>
        <v>156.65368167010374</v>
      </c>
      <c r="M44" s="103">
        <f t="shared" si="10"/>
        <v>7.8061078302309488</v>
      </c>
      <c r="N44" s="103">
        <f t="shared" si="3"/>
        <v>243.94086969471715</v>
      </c>
      <c r="P44" s="111" t="s">
        <v>88</v>
      </c>
      <c r="Q44" s="54">
        <f>0.1651*80+238.29</f>
        <v>251.49799999999999</v>
      </c>
      <c r="R44" s="111" t="s">
        <v>79</v>
      </c>
    </row>
    <row r="45" spans="1:18" ht="24">
      <c r="A45" s="102">
        <v>40413</v>
      </c>
      <c r="B45" t="s">
        <v>116</v>
      </c>
      <c r="C45">
        <v>4.0220000000000002</v>
      </c>
      <c r="D45">
        <v>292.476</v>
      </c>
      <c r="E45">
        <v>31.06</v>
      </c>
      <c r="F45">
        <v>5999</v>
      </c>
      <c r="G45">
        <v>18.2</v>
      </c>
      <c r="I45" s="103">
        <f t="shared" si="8"/>
        <v>99.356610199156819</v>
      </c>
      <c r="J45" s="104">
        <f t="shared" si="1"/>
        <v>20.765531531623775</v>
      </c>
      <c r="K45" s="76">
        <f t="shared" si="9"/>
        <v>207.95327977460516</v>
      </c>
      <c r="L45" s="76">
        <f t="shared" si="2"/>
        <v>155.97821797948211</v>
      </c>
      <c r="M45" s="103">
        <f t="shared" si="10"/>
        <v>7.7724492379260317</v>
      </c>
      <c r="N45" s="103">
        <f t="shared" si="3"/>
        <v>242.8890386851885</v>
      </c>
      <c r="P45" s="111" t="s">
        <v>83</v>
      </c>
      <c r="Q45" s="54">
        <f>0.1651*20+238.29</f>
        <v>241.59199999999998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4.1890000000000001</v>
      </c>
      <c r="D46">
        <v>292.476</v>
      </c>
      <c r="E46">
        <v>31.06</v>
      </c>
      <c r="F46">
        <v>5995</v>
      </c>
      <c r="G46">
        <v>18.2</v>
      </c>
      <c r="I46" s="103">
        <f t="shared" si="8"/>
        <v>99.356610199156819</v>
      </c>
      <c r="J46" s="104">
        <f t="shared" si="1"/>
        <v>20.765531531623775</v>
      </c>
      <c r="K46" s="76">
        <f t="shared" si="9"/>
        <v>207.95327977460516</v>
      </c>
      <c r="L46" s="76">
        <f t="shared" si="2"/>
        <v>155.97821797948211</v>
      </c>
      <c r="M46" s="103">
        <f t="shared" si="10"/>
        <v>7.7724492379260317</v>
      </c>
      <c r="N46" s="103">
        <f t="shared" si="3"/>
        <v>242.8890386851885</v>
      </c>
      <c r="P46" s="111" t="s">
        <v>89</v>
      </c>
      <c r="Q46" s="112">
        <f>Q44-Q45</f>
        <v>9.9060000000000059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291.72000000000003</v>
      </c>
      <c r="E47">
        <v>31.09</v>
      </c>
      <c r="F47">
        <v>5992</v>
      </c>
      <c r="G47">
        <v>18.2</v>
      </c>
      <c r="I47" s="103">
        <f t="shared" si="8"/>
        <v>99.099448601368763</v>
      </c>
      <c r="J47" s="104">
        <f t="shared" si="1"/>
        <v>20.711784757686068</v>
      </c>
      <c r="K47" s="76">
        <f t="shared" si="9"/>
        <v>207.41504082316638</v>
      </c>
      <c r="L47" s="76">
        <f t="shared" si="2"/>
        <v>155.57450445025304</v>
      </c>
      <c r="M47" s="103">
        <f t="shared" si="10"/>
        <v>7.752332051351881</v>
      </c>
      <c r="N47" s="103">
        <f t="shared" si="3"/>
        <v>242.26037660474628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293.488</v>
      </c>
      <c r="E48">
        <v>31.02</v>
      </c>
      <c r="F48">
        <v>5977</v>
      </c>
      <c r="G48">
        <v>18.2</v>
      </c>
      <c r="I48" s="103">
        <f t="shared" si="8"/>
        <v>99.700654630212497</v>
      </c>
      <c r="J48" s="104">
        <f t="shared" si="1"/>
        <v>20.837436817714412</v>
      </c>
      <c r="K48" s="76">
        <f t="shared" si="9"/>
        <v>208.67336440392981</v>
      </c>
      <c r="L48" s="76">
        <f t="shared" si="2"/>
        <v>156.51832736077301</v>
      </c>
      <c r="M48" s="103">
        <f t="shared" si="10"/>
        <v>7.799363077585129</v>
      </c>
      <c r="N48" s="103">
        <f t="shared" si="3"/>
        <v>243.73009617453528</v>
      </c>
    </row>
    <row r="49" spans="1:14">
      <c r="A49" s="102">
        <v>40413</v>
      </c>
      <c r="B49" t="s">
        <v>120</v>
      </c>
      <c r="C49">
        <v>4.6900000000000004</v>
      </c>
      <c r="D49">
        <v>290.96600000000001</v>
      </c>
      <c r="E49">
        <v>31.12</v>
      </c>
      <c r="F49">
        <v>5995</v>
      </c>
      <c r="G49">
        <v>18.2</v>
      </c>
      <c r="I49" s="103">
        <f t="shared" si="8"/>
        <v>98.843030973788032</v>
      </c>
      <c r="J49" s="104">
        <f t="shared" si="1"/>
        <v>20.658193473521695</v>
      </c>
      <c r="K49" s="76">
        <f t="shared" si="9"/>
        <v>206.87835900058255</v>
      </c>
      <c r="L49" s="76">
        <f t="shared" si="2"/>
        <v>155.1719588669406</v>
      </c>
      <c r="M49" s="103">
        <f t="shared" si="10"/>
        <v>7.7322730639318618</v>
      </c>
      <c r="N49" s="103">
        <f t="shared" si="3"/>
        <v>241.63353324787067</v>
      </c>
    </row>
    <row r="50" spans="1:14">
      <c r="A50" s="102">
        <v>40413</v>
      </c>
      <c r="B50" t="s">
        <v>121</v>
      </c>
      <c r="C50">
        <v>4.8570000000000002</v>
      </c>
      <c r="D50">
        <v>291.72000000000003</v>
      </c>
      <c r="E50">
        <v>31.09</v>
      </c>
      <c r="F50">
        <v>5990</v>
      </c>
      <c r="G50">
        <v>18.2</v>
      </c>
      <c r="I50" s="103">
        <f t="shared" si="8"/>
        <v>99.099448601368763</v>
      </c>
      <c r="J50" s="104">
        <f t="shared" si="1"/>
        <v>20.711784757686068</v>
      </c>
      <c r="K50" s="76">
        <f t="shared" si="9"/>
        <v>207.41504082316638</v>
      </c>
      <c r="L50" s="76">
        <f t="shared" si="2"/>
        <v>155.57450445025304</v>
      </c>
      <c r="M50" s="103">
        <f t="shared" si="10"/>
        <v>7.752332051351881</v>
      </c>
      <c r="N50" s="103">
        <f t="shared" si="3"/>
        <v>242.26037660474628</v>
      </c>
    </row>
    <row r="51" spans="1:14">
      <c r="A51" s="102">
        <v>40413</v>
      </c>
      <c r="B51" t="s">
        <v>122</v>
      </c>
      <c r="C51">
        <v>5.024</v>
      </c>
      <c r="D51">
        <v>293.36200000000002</v>
      </c>
      <c r="E51">
        <v>30.98</v>
      </c>
      <c r="F51">
        <v>5985</v>
      </c>
      <c r="G51">
        <v>18.3</v>
      </c>
      <c r="I51" s="103">
        <f t="shared" si="8"/>
        <v>99.860091864472594</v>
      </c>
      <c r="J51" s="104">
        <f t="shared" si="1"/>
        <v>20.870759199674772</v>
      </c>
      <c r="K51" s="76">
        <f t="shared" si="9"/>
        <v>208.97947826383884</v>
      </c>
      <c r="L51" s="76">
        <f t="shared" si="2"/>
        <v>156.74793227212226</v>
      </c>
      <c r="M51" s="103">
        <f t="shared" si="10"/>
        <v>7.797165559516305</v>
      </c>
      <c r="N51" s="103">
        <f t="shared" si="3"/>
        <v>243.66142373488452</v>
      </c>
    </row>
    <row r="52" spans="1:14">
      <c r="A52" s="102">
        <v>40413</v>
      </c>
      <c r="B52" t="s">
        <v>123</v>
      </c>
      <c r="C52">
        <v>5.1909999999999998</v>
      </c>
      <c r="D52">
        <v>292.85500000000002</v>
      </c>
      <c r="E52">
        <v>31</v>
      </c>
      <c r="F52">
        <v>5986</v>
      </c>
      <c r="G52">
        <v>18.3</v>
      </c>
      <c r="I52" s="103">
        <f t="shared" si="8"/>
        <v>99.687545079819955</v>
      </c>
      <c r="J52" s="104">
        <f t="shared" si="1"/>
        <v>20.834696921682372</v>
      </c>
      <c r="K52" s="76">
        <f t="shared" si="9"/>
        <v>208.61838569563102</v>
      </c>
      <c r="L52" s="76">
        <f t="shared" si="2"/>
        <v>156.47708982435833</v>
      </c>
      <c r="M52" s="103">
        <f t="shared" si="10"/>
        <v>7.7836929517750191</v>
      </c>
      <c r="N52" s="103">
        <f t="shared" si="3"/>
        <v>243.24040474296933</v>
      </c>
    </row>
    <row r="53" spans="1:14">
      <c r="A53" s="102">
        <v>40413</v>
      </c>
      <c r="B53" t="s">
        <v>124</v>
      </c>
      <c r="C53">
        <v>5.3579999999999997</v>
      </c>
      <c r="D53">
        <v>292.35000000000002</v>
      </c>
      <c r="E53">
        <v>31.02</v>
      </c>
      <c r="F53">
        <v>5984</v>
      </c>
      <c r="G53">
        <v>18.3</v>
      </c>
      <c r="I53" s="103">
        <f t="shared" si="8"/>
        <v>99.515332227039821</v>
      </c>
      <c r="J53" s="104">
        <f t="shared" si="1"/>
        <v>20.798704435451324</v>
      </c>
      <c r="K53" s="76">
        <f t="shared" si="9"/>
        <v>208.25799195422366</v>
      </c>
      <c r="L53" s="76">
        <f t="shared" si="2"/>
        <v>156.20677154124874</v>
      </c>
      <c r="M53" s="103">
        <f t="shared" si="10"/>
        <v>7.770246417733917</v>
      </c>
      <c r="N53" s="103">
        <f t="shared" si="3"/>
        <v>242.82020055418491</v>
      </c>
    </row>
    <row r="54" spans="1:14">
      <c r="A54" s="102">
        <v>40413</v>
      </c>
      <c r="B54" t="s">
        <v>125</v>
      </c>
      <c r="C54">
        <v>5.5250000000000004</v>
      </c>
      <c r="D54">
        <v>294.12299999999999</v>
      </c>
      <c r="E54">
        <v>30.95</v>
      </c>
      <c r="F54">
        <v>5986</v>
      </c>
      <c r="G54">
        <v>18.3</v>
      </c>
      <c r="I54" s="103">
        <f t="shared" si="8"/>
        <v>100.11954006476049</v>
      </c>
      <c r="J54" s="104">
        <f t="shared" si="1"/>
        <v>20.924983873534938</v>
      </c>
      <c r="K54" s="76">
        <f t="shared" si="9"/>
        <v>209.52243139476764</v>
      </c>
      <c r="L54" s="76">
        <f t="shared" si="2"/>
        <v>157.15518173652333</v>
      </c>
      <c r="M54" s="103">
        <f t="shared" si="10"/>
        <v>7.8174235077516103</v>
      </c>
      <c r="N54" s="103">
        <f t="shared" si="3"/>
        <v>244.29448461723783</v>
      </c>
    </row>
    <row r="55" spans="1:14">
      <c r="A55" s="102">
        <v>40413</v>
      </c>
      <c r="B55" t="s">
        <v>126</v>
      </c>
      <c r="C55">
        <v>5.6909999999999998</v>
      </c>
      <c r="D55">
        <v>291.59300000000002</v>
      </c>
      <c r="E55">
        <v>31.05</v>
      </c>
      <c r="F55">
        <v>5970</v>
      </c>
      <c r="G55">
        <v>18.3</v>
      </c>
      <c r="I55" s="103">
        <f t="shared" si="8"/>
        <v>99.257637176219518</v>
      </c>
      <c r="J55" s="104">
        <f t="shared" si="1"/>
        <v>20.744846169829881</v>
      </c>
      <c r="K55" s="76">
        <f t="shared" si="9"/>
        <v>207.7187076789329</v>
      </c>
      <c r="L55" s="76">
        <f t="shared" si="2"/>
        <v>155.80227395248562</v>
      </c>
      <c r="M55" s="103">
        <f t="shared" si="10"/>
        <v>7.7501253569818305</v>
      </c>
      <c r="N55" s="103">
        <f t="shared" si="3"/>
        <v>242.19141740568222</v>
      </c>
    </row>
    <row r="56" spans="1:14">
      <c r="A56" s="102">
        <v>40413</v>
      </c>
      <c r="B56" t="s">
        <v>127</v>
      </c>
      <c r="C56">
        <v>5.8579999999999997</v>
      </c>
      <c r="D56">
        <v>295.65300000000002</v>
      </c>
      <c r="E56">
        <v>30.89</v>
      </c>
      <c r="F56">
        <v>5972</v>
      </c>
      <c r="G56">
        <v>18.3</v>
      </c>
      <c r="I56" s="103">
        <f t="shared" si="8"/>
        <v>100.64070815650548</v>
      </c>
      <c r="J56" s="104">
        <f t="shared" si="1"/>
        <v>21.033908004709641</v>
      </c>
      <c r="K56" s="76">
        <f t="shared" si="9"/>
        <v>210.61309167623872</v>
      </c>
      <c r="L56" s="76">
        <f t="shared" si="2"/>
        <v>157.97324648313011</v>
      </c>
      <c r="M56" s="103">
        <f t="shared" si="10"/>
        <v>7.8581167799066955</v>
      </c>
      <c r="N56" s="103">
        <f t="shared" si="3"/>
        <v>245.56614937208423</v>
      </c>
    </row>
    <row r="57" spans="1:14">
      <c r="A57" s="102">
        <v>40413</v>
      </c>
      <c r="B57" t="s">
        <v>128</v>
      </c>
      <c r="C57">
        <v>6.0250000000000004</v>
      </c>
      <c r="D57">
        <v>293.108</v>
      </c>
      <c r="E57">
        <v>30.99</v>
      </c>
      <c r="F57">
        <v>5976</v>
      </c>
      <c r="G57">
        <v>18.3</v>
      </c>
      <c r="I57" s="103">
        <f t="shared" si="8"/>
        <v>99.773776676428241</v>
      </c>
      <c r="J57" s="104">
        <f t="shared" si="1"/>
        <v>20.852719325373499</v>
      </c>
      <c r="K57" s="76">
        <f t="shared" si="9"/>
        <v>208.79884451288822</v>
      </c>
      <c r="L57" s="76">
        <f t="shared" si="2"/>
        <v>156.61244544252878</v>
      </c>
      <c r="M57" s="103">
        <f t="shared" si="10"/>
        <v>7.790425992198502</v>
      </c>
      <c r="N57" s="103">
        <f t="shared" si="3"/>
        <v>243.45081225620319</v>
      </c>
    </row>
    <row r="58" spans="1:14">
      <c r="A58" s="102">
        <v>40413</v>
      </c>
      <c r="B58" t="s">
        <v>129</v>
      </c>
      <c r="C58">
        <v>6.1920000000000002</v>
      </c>
      <c r="D58">
        <v>293.36200000000002</v>
      </c>
      <c r="E58">
        <v>30.98</v>
      </c>
      <c r="F58">
        <v>5972</v>
      </c>
      <c r="G58">
        <v>18.3</v>
      </c>
      <c r="I58" s="103">
        <f t="shared" si="8"/>
        <v>99.860091864472594</v>
      </c>
      <c r="J58" s="104">
        <f t="shared" si="1"/>
        <v>20.870759199674772</v>
      </c>
      <c r="K58" s="76">
        <f t="shared" si="9"/>
        <v>208.97947826383884</v>
      </c>
      <c r="L58" s="76">
        <f t="shared" si="2"/>
        <v>156.74793227212226</v>
      </c>
      <c r="M58" s="103">
        <f t="shared" si="10"/>
        <v>7.797165559516305</v>
      </c>
      <c r="N58" s="103">
        <f t="shared" si="3"/>
        <v>243.66142373488452</v>
      </c>
    </row>
    <row r="59" spans="1:14">
      <c r="A59" s="102">
        <v>40413</v>
      </c>
      <c r="B59" t="s">
        <v>130</v>
      </c>
      <c r="C59">
        <v>6.359</v>
      </c>
      <c r="D59">
        <v>293.86900000000003</v>
      </c>
      <c r="E59">
        <v>30.96</v>
      </c>
      <c r="F59">
        <v>5962</v>
      </c>
      <c r="G59">
        <v>18.3</v>
      </c>
      <c r="I59" s="103">
        <f t="shared" si="8"/>
        <v>100.03297344972107</v>
      </c>
      <c r="J59" s="104">
        <f t="shared" si="1"/>
        <v>20.906891450991701</v>
      </c>
      <c r="K59" s="76">
        <f t="shared" si="9"/>
        <v>209.34127147684416</v>
      </c>
      <c r="L59" s="76">
        <f t="shared" si="2"/>
        <v>157.0193002481542</v>
      </c>
      <c r="M59" s="103">
        <f t="shared" si="10"/>
        <v>7.8106643087884713</v>
      </c>
      <c r="N59" s="103">
        <f t="shared" si="3"/>
        <v>244.08325964963973</v>
      </c>
    </row>
    <row r="60" spans="1:14">
      <c r="A60" s="102">
        <v>40413</v>
      </c>
      <c r="B60" t="s">
        <v>131</v>
      </c>
      <c r="C60">
        <v>6.5259999999999998</v>
      </c>
      <c r="D60">
        <v>294.37799999999999</v>
      </c>
      <c r="E60">
        <v>30.94</v>
      </c>
      <c r="F60">
        <v>5971</v>
      </c>
      <c r="G60">
        <v>18.3</v>
      </c>
      <c r="I60" s="103">
        <f t="shared" si="8"/>
        <v>100.20619070690704</v>
      </c>
      <c r="J60" s="104">
        <f t="shared" si="1"/>
        <v>20.94309385774357</v>
      </c>
      <c r="K60" s="76">
        <f t="shared" si="9"/>
        <v>209.70376715812336</v>
      </c>
      <c r="L60" s="76">
        <f t="shared" si="2"/>
        <v>157.29119512017772</v>
      </c>
      <c r="M60" s="103">
        <f t="shared" si="10"/>
        <v>7.8241892676266538</v>
      </c>
      <c r="N60" s="103">
        <f t="shared" si="3"/>
        <v>244.50591461333292</v>
      </c>
    </row>
    <row r="61" spans="1:14">
      <c r="A61" s="102">
        <v>40413</v>
      </c>
      <c r="B61" t="s">
        <v>132</v>
      </c>
      <c r="C61">
        <v>6.6929999999999996</v>
      </c>
      <c r="D61">
        <v>294.37799999999999</v>
      </c>
      <c r="E61">
        <v>30.94</v>
      </c>
      <c r="F61">
        <v>5964</v>
      </c>
      <c r="G61">
        <v>18.3</v>
      </c>
      <c r="I61" s="103">
        <f t="shared" si="8"/>
        <v>100.20619070690704</v>
      </c>
      <c r="J61" s="104">
        <f t="shared" si="1"/>
        <v>20.94309385774357</v>
      </c>
      <c r="K61" s="76">
        <f t="shared" si="9"/>
        <v>209.70376715812336</v>
      </c>
      <c r="L61" s="76">
        <f t="shared" si="2"/>
        <v>157.29119512017772</v>
      </c>
      <c r="M61" s="103">
        <f t="shared" si="10"/>
        <v>7.8241892676266538</v>
      </c>
      <c r="N61" s="103">
        <f t="shared" si="3"/>
        <v>244.50591461333292</v>
      </c>
    </row>
    <row r="62" spans="1:14">
      <c r="A62" s="102">
        <v>40413</v>
      </c>
      <c r="B62" t="s">
        <v>133</v>
      </c>
      <c r="C62">
        <v>6.86</v>
      </c>
      <c r="D62">
        <v>296.42200000000003</v>
      </c>
      <c r="E62">
        <v>30.86</v>
      </c>
      <c r="F62">
        <v>5962</v>
      </c>
      <c r="G62">
        <v>18.3</v>
      </c>
      <c r="I62" s="103">
        <f t="shared" si="8"/>
        <v>100.90243397398164</v>
      </c>
      <c r="J62" s="104">
        <f t="shared" si="1"/>
        <v>21.088608700562162</v>
      </c>
      <c r="K62" s="76">
        <f t="shared" si="9"/>
        <v>211.16081122829536</v>
      </c>
      <c r="L62" s="76">
        <f t="shared" si="2"/>
        <v>158.38407106726223</v>
      </c>
      <c r="M62" s="103">
        <f t="shared" si="10"/>
        <v>7.8785525665353626</v>
      </c>
      <c r="N62" s="103">
        <f t="shared" si="3"/>
        <v>246.20476770423008</v>
      </c>
    </row>
    <row r="63" spans="1:14">
      <c r="A63" s="102">
        <v>40413</v>
      </c>
      <c r="B63" t="s">
        <v>134</v>
      </c>
      <c r="C63">
        <v>7.0259999999999998</v>
      </c>
      <c r="D63">
        <v>294.63200000000001</v>
      </c>
      <c r="E63">
        <v>30.93</v>
      </c>
      <c r="F63">
        <v>5969</v>
      </c>
      <c r="G63">
        <v>18.3</v>
      </c>
      <c r="I63" s="103">
        <f t="shared" si="8"/>
        <v>100.29292548548898</v>
      </c>
      <c r="J63" s="104">
        <f t="shared" si="1"/>
        <v>20.961221426467194</v>
      </c>
      <c r="K63" s="76">
        <f t="shared" si="9"/>
        <v>209.88527899570494</v>
      </c>
      <c r="L63" s="76">
        <f t="shared" si="2"/>
        <v>157.42734057072721</v>
      </c>
      <c r="M63" s="103">
        <f t="shared" si="10"/>
        <v>7.8309615969500568</v>
      </c>
      <c r="N63" s="103">
        <f t="shared" si="3"/>
        <v>244.71754990468926</v>
      </c>
    </row>
    <row r="64" spans="1:14">
      <c r="A64" s="102">
        <v>40413</v>
      </c>
      <c r="B64" t="s">
        <v>135</v>
      </c>
      <c r="C64">
        <v>7.194</v>
      </c>
      <c r="D64">
        <v>294.887</v>
      </c>
      <c r="E64">
        <v>30.92</v>
      </c>
      <c r="F64">
        <v>5953</v>
      </c>
      <c r="G64">
        <v>18.3</v>
      </c>
      <c r="I64" s="103">
        <f t="shared" si="8"/>
        <v>100.37974450999913</v>
      </c>
      <c r="J64" s="104">
        <f t="shared" si="1"/>
        <v>20.979366602589817</v>
      </c>
      <c r="K64" s="76">
        <f t="shared" si="9"/>
        <v>210.06696713665045</v>
      </c>
      <c r="L64" s="76">
        <f t="shared" si="2"/>
        <v>157.56361826003993</v>
      </c>
      <c r="M64" s="103">
        <f t="shared" si="10"/>
        <v>7.837740504271113</v>
      </c>
      <c r="N64" s="103">
        <f t="shared" si="3"/>
        <v>244.92939075847229</v>
      </c>
    </row>
    <row r="65" spans="1:14">
      <c r="A65" s="102">
        <v>40413</v>
      </c>
      <c r="B65" t="s">
        <v>136</v>
      </c>
      <c r="C65">
        <v>7.36</v>
      </c>
      <c r="D65">
        <v>295.65300000000002</v>
      </c>
      <c r="E65">
        <v>30.89</v>
      </c>
      <c r="F65">
        <v>5954</v>
      </c>
      <c r="G65">
        <v>18.3</v>
      </c>
      <c r="I65" s="103">
        <f t="shared" si="8"/>
        <v>100.64070815650548</v>
      </c>
      <c r="J65" s="104">
        <f t="shared" si="1"/>
        <v>21.033908004709641</v>
      </c>
      <c r="K65" s="76">
        <f t="shared" si="9"/>
        <v>210.61309167623872</v>
      </c>
      <c r="L65" s="76">
        <f t="shared" si="2"/>
        <v>157.97324648313011</v>
      </c>
      <c r="M65" s="103">
        <f t="shared" si="10"/>
        <v>7.8581167799066955</v>
      </c>
      <c r="N65" s="103">
        <f t="shared" si="3"/>
        <v>245.56614937208423</v>
      </c>
    </row>
    <row r="66" spans="1:14">
      <c r="A66" s="102">
        <v>40413</v>
      </c>
      <c r="B66" t="s">
        <v>137</v>
      </c>
      <c r="C66">
        <v>7.5270000000000001</v>
      </c>
      <c r="D66">
        <v>295.142</v>
      </c>
      <c r="E66">
        <v>30.91</v>
      </c>
      <c r="F66">
        <v>5957</v>
      </c>
      <c r="G66">
        <v>18.3</v>
      </c>
      <c r="I66" s="103">
        <f t="shared" si="8"/>
        <v>100.46664789009554</v>
      </c>
      <c r="J66" s="104">
        <f t="shared" si="1"/>
        <v>20.997529409029966</v>
      </c>
      <c r="K66" s="76">
        <f t="shared" si="9"/>
        <v>210.2488318104439</v>
      </c>
      <c r="L66" s="76">
        <f t="shared" si="2"/>
        <v>157.70002836024355</v>
      </c>
      <c r="M66" s="103">
        <f t="shared" si="10"/>
        <v>7.8445259981520223</v>
      </c>
      <c r="N66" s="103">
        <f t="shared" si="3"/>
        <v>245.14143744225069</v>
      </c>
    </row>
    <row r="67" spans="1:14">
      <c r="A67" s="102">
        <v>40413</v>
      </c>
      <c r="B67" t="s">
        <v>138</v>
      </c>
      <c r="C67">
        <v>7.694</v>
      </c>
      <c r="D67">
        <v>294.63200000000001</v>
      </c>
      <c r="E67">
        <v>30.93</v>
      </c>
      <c r="F67">
        <v>5949</v>
      </c>
      <c r="G67">
        <v>18.3</v>
      </c>
      <c r="I67" s="103">
        <f t="shared" si="8"/>
        <v>100.29292548548898</v>
      </c>
      <c r="J67" s="104">
        <f t="shared" si="1"/>
        <v>20.961221426467194</v>
      </c>
      <c r="K67" s="76">
        <f t="shared" si="9"/>
        <v>209.88527899570494</v>
      </c>
      <c r="L67" s="76">
        <f t="shared" si="2"/>
        <v>157.42734057072721</v>
      </c>
      <c r="M67" s="103">
        <f t="shared" si="10"/>
        <v>7.8309615969500568</v>
      </c>
      <c r="N67" s="103">
        <f t="shared" si="3"/>
        <v>244.71754990468926</v>
      </c>
    </row>
    <row r="68" spans="1:14">
      <c r="A68" s="102">
        <v>40413</v>
      </c>
      <c r="B68" t="s">
        <v>139</v>
      </c>
      <c r="C68">
        <v>7.8609999999999998</v>
      </c>
      <c r="D68">
        <v>296.80500000000001</v>
      </c>
      <c r="E68">
        <v>30.89</v>
      </c>
      <c r="F68">
        <v>5954</v>
      </c>
      <c r="G68">
        <v>18.2</v>
      </c>
      <c r="I68" s="103">
        <f t="shared" si="8"/>
        <v>100.82805273688444</v>
      </c>
      <c r="J68" s="104">
        <f t="shared" si="1"/>
        <v>21.073063022008846</v>
      </c>
      <c r="K68" s="76">
        <f t="shared" si="9"/>
        <v>211.03300744553695</v>
      </c>
      <c r="L68" s="76">
        <f t="shared" si="2"/>
        <v>158.28821008200967</v>
      </c>
      <c r="M68" s="103">
        <f t="shared" si="10"/>
        <v>7.8875569535383958</v>
      </c>
      <c r="N68" s="103">
        <f t="shared" si="3"/>
        <v>246.48615479807486</v>
      </c>
    </row>
    <row r="69" spans="1:14">
      <c r="A69" s="102">
        <v>40413</v>
      </c>
      <c r="B69" t="s">
        <v>140</v>
      </c>
      <c r="C69">
        <v>8.0280000000000005</v>
      </c>
      <c r="D69">
        <v>298.09199999999998</v>
      </c>
      <c r="E69">
        <v>30.84</v>
      </c>
      <c r="F69">
        <v>5954</v>
      </c>
      <c r="G69">
        <v>18.2</v>
      </c>
      <c r="I69" s="103">
        <f t="shared" si="8"/>
        <v>101.26547197091166</v>
      </c>
      <c r="J69" s="104">
        <f t="shared" si="1"/>
        <v>21.164483641920537</v>
      </c>
      <c r="K69" s="76">
        <f t="shared" si="9"/>
        <v>211.9485254384528</v>
      </c>
      <c r="L69" s="76">
        <f t="shared" si="2"/>
        <v>158.97490694593</v>
      </c>
      <c r="M69" s="103">
        <f t="shared" si="10"/>
        <v>7.9217752988035395</v>
      </c>
      <c r="N69" s="103">
        <f t="shared" si="3"/>
        <v>247.5554780876106</v>
      </c>
    </row>
    <row r="70" spans="1:14">
      <c r="A70" s="102">
        <v>40413</v>
      </c>
      <c r="B70" t="s">
        <v>141</v>
      </c>
      <c r="C70">
        <v>8.1950000000000003</v>
      </c>
      <c r="D70">
        <v>297.31900000000002</v>
      </c>
      <c r="E70">
        <v>30.87</v>
      </c>
      <c r="F70">
        <v>5947</v>
      </c>
      <c r="G70">
        <v>18.2</v>
      </c>
      <c r="I70" s="103">
        <f t="shared" si="8"/>
        <v>101.00276513930956</v>
      </c>
      <c r="J70" s="104">
        <f t="shared" si="1"/>
        <v>21.109577914115697</v>
      </c>
      <c r="K70" s="76">
        <f t="shared" si="9"/>
        <v>211.39868031852222</v>
      </c>
      <c r="L70" s="76">
        <f t="shared" si="2"/>
        <v>158.56248805037595</v>
      </c>
      <c r="M70" s="103">
        <f t="shared" si="10"/>
        <v>7.9012243207760999</v>
      </c>
      <c r="N70" s="103">
        <f t="shared" si="3"/>
        <v>246.91326002425313</v>
      </c>
    </row>
    <row r="71" spans="1:14">
      <c r="A71" s="102">
        <v>40413</v>
      </c>
      <c r="B71" t="s">
        <v>142</v>
      </c>
      <c r="C71">
        <v>8.3620000000000001</v>
      </c>
      <c r="D71">
        <v>299.38499999999999</v>
      </c>
      <c r="E71">
        <v>30.79</v>
      </c>
      <c r="F71">
        <v>5942</v>
      </c>
      <c r="G71">
        <v>18.2</v>
      </c>
      <c r="I71" s="103">
        <f t="shared" si="8"/>
        <v>101.70502604055636</v>
      </c>
      <c r="J71" s="104">
        <f t="shared" si="1"/>
        <v>21.256350442476279</v>
      </c>
      <c r="K71" s="76">
        <f t="shared" si="9"/>
        <v>212.86851164005196</v>
      </c>
      <c r="L71" s="76">
        <f t="shared" si="2"/>
        <v>159.66495525123531</v>
      </c>
      <c r="M71" s="103">
        <f t="shared" si="10"/>
        <v>7.9561606475668398</v>
      </c>
      <c r="N71" s="103">
        <f t="shared" si="3"/>
        <v>248.63002023646374</v>
      </c>
    </row>
    <row r="72" spans="1:14">
      <c r="A72" s="102">
        <v>40413</v>
      </c>
      <c r="B72" t="s">
        <v>143</v>
      </c>
      <c r="C72">
        <v>8.5289999999999999</v>
      </c>
      <c r="D72">
        <v>296.548</v>
      </c>
      <c r="E72">
        <v>30.9</v>
      </c>
      <c r="F72">
        <v>5946</v>
      </c>
      <c r="G72">
        <v>18.2</v>
      </c>
      <c r="I72" s="103">
        <f t="shared" si="8"/>
        <v>100.74082384923585</v>
      </c>
      <c r="J72" s="104">
        <f t="shared" si="1"/>
        <v>21.054832184490291</v>
      </c>
      <c r="K72" s="76">
        <f t="shared" si="9"/>
        <v>210.85043747619869</v>
      </c>
      <c r="L72" s="76">
        <f t="shared" si="2"/>
        <v>158.15127096518106</v>
      </c>
      <c r="M72" s="103">
        <f t="shared" si="10"/>
        <v>7.8807332293798273</v>
      </c>
      <c r="N72" s="103">
        <f t="shared" si="3"/>
        <v>246.2729134181196</v>
      </c>
    </row>
    <row r="73" spans="1:14">
      <c r="A73" s="102">
        <v>40413</v>
      </c>
      <c r="B73" t="s">
        <v>144</v>
      </c>
      <c r="C73">
        <v>8.6959999999999997</v>
      </c>
      <c r="D73">
        <v>296.29199999999997</v>
      </c>
      <c r="E73">
        <v>30.91</v>
      </c>
      <c r="F73">
        <v>5943</v>
      </c>
      <c r="G73">
        <v>18.2</v>
      </c>
      <c r="I73" s="103">
        <f t="shared" si="8"/>
        <v>100.6536796901166</v>
      </c>
      <c r="J73" s="104">
        <f t="shared" si="1"/>
        <v>21.036619055234368</v>
      </c>
      <c r="K73" s="76">
        <f t="shared" si="9"/>
        <v>210.66804484358246</v>
      </c>
      <c r="L73" s="76">
        <f t="shared" si="2"/>
        <v>158.01446486220013</v>
      </c>
      <c r="M73" s="103">
        <f t="shared" si="10"/>
        <v>7.8739161333478833</v>
      </c>
      <c r="N73" s="103">
        <f t="shared" si="3"/>
        <v>246.05987916712135</v>
      </c>
    </row>
    <row r="74" spans="1:14">
      <c r="A74" s="102">
        <v>40413</v>
      </c>
      <c r="B74" t="s">
        <v>145</v>
      </c>
      <c r="C74">
        <v>8.8460000000000001</v>
      </c>
      <c r="D74">
        <v>300.16399999999999</v>
      </c>
      <c r="E74">
        <v>30.76</v>
      </c>
      <c r="F74">
        <v>5944</v>
      </c>
      <c r="G74">
        <v>18.2</v>
      </c>
      <c r="I74" s="103">
        <f t="shared" si="8"/>
        <v>101.9697890065268</v>
      </c>
      <c r="J74" s="104">
        <f t="shared" si="1"/>
        <v>21.311685902364097</v>
      </c>
      <c r="K74" s="76">
        <f t="shared" si="9"/>
        <v>213.42266024703486</v>
      </c>
      <c r="L74" s="76">
        <f t="shared" si="2"/>
        <v>160.08060203644922</v>
      </c>
      <c r="M74" s="103">
        <f t="shared" si="10"/>
        <v>7.9768724724666908</v>
      </c>
      <c r="N74" s="103">
        <f t="shared" si="3"/>
        <v>249.27726476458409</v>
      </c>
    </row>
    <row r="75" spans="1:14">
      <c r="A75" s="102">
        <v>40413</v>
      </c>
      <c r="B75" t="s">
        <v>146</v>
      </c>
      <c r="C75">
        <v>9.0129999999999999</v>
      </c>
      <c r="D75">
        <v>297.31900000000002</v>
      </c>
      <c r="E75">
        <v>30.87</v>
      </c>
      <c r="F75">
        <v>5941</v>
      </c>
      <c r="G75">
        <v>18.2</v>
      </c>
      <c r="I75" s="103">
        <f t="shared" si="8"/>
        <v>101.00276513930956</v>
      </c>
      <c r="J75" s="104">
        <f t="shared" si="1"/>
        <v>21.109577914115697</v>
      </c>
      <c r="K75" s="76">
        <f t="shared" si="9"/>
        <v>211.39868031852222</v>
      </c>
      <c r="L75" s="76">
        <f t="shared" si="2"/>
        <v>158.56248805037595</v>
      </c>
      <c r="M75" s="103">
        <f t="shared" si="10"/>
        <v>7.9012243207760999</v>
      </c>
      <c r="N75" s="103">
        <f t="shared" si="3"/>
        <v>246.91326002425313</v>
      </c>
    </row>
    <row r="76" spans="1:14">
      <c r="A76" s="102">
        <v>40413</v>
      </c>
      <c r="B76" t="s">
        <v>147</v>
      </c>
      <c r="C76">
        <v>9.18</v>
      </c>
      <c r="D76">
        <v>296.548</v>
      </c>
      <c r="E76">
        <v>30.9</v>
      </c>
      <c r="F76">
        <v>5932</v>
      </c>
      <c r="G76">
        <v>18.2</v>
      </c>
      <c r="I76" s="103">
        <f t="shared" si="8"/>
        <v>100.74082384923585</v>
      </c>
      <c r="J76" s="104">
        <f t="shared" si="1"/>
        <v>21.054832184490291</v>
      </c>
      <c r="K76" s="76">
        <f t="shared" si="9"/>
        <v>210.85043747619869</v>
      </c>
      <c r="L76" s="76">
        <f t="shared" si="2"/>
        <v>158.15127096518106</v>
      </c>
      <c r="M76" s="103">
        <f t="shared" si="10"/>
        <v>7.8807332293798273</v>
      </c>
      <c r="N76" s="103">
        <f t="shared" si="3"/>
        <v>246.2729134181196</v>
      </c>
    </row>
    <row r="77" spans="1:14">
      <c r="A77" s="102">
        <v>40413</v>
      </c>
      <c r="B77" t="s">
        <v>148</v>
      </c>
      <c r="C77">
        <v>9.3469999999999995</v>
      </c>
      <c r="D77">
        <v>299.12599999999998</v>
      </c>
      <c r="E77">
        <v>30.8</v>
      </c>
      <c r="F77">
        <v>5936</v>
      </c>
      <c r="G77">
        <v>18.2</v>
      </c>
      <c r="I77" s="103">
        <f t="shared" si="8"/>
        <v>101.61694377120081</v>
      </c>
      <c r="J77" s="104">
        <f t="shared" si="1"/>
        <v>21.23794124818097</v>
      </c>
      <c r="K77" s="76">
        <f t="shared" si="9"/>
        <v>212.68415554370611</v>
      </c>
      <c r="L77" s="76">
        <f t="shared" si="2"/>
        <v>159.52667642527572</v>
      </c>
      <c r="M77" s="103">
        <f t="shared" si="10"/>
        <v>7.9492701652330018</v>
      </c>
      <c r="N77" s="103">
        <f t="shared" si="3"/>
        <v>248.4146926635313</v>
      </c>
    </row>
    <row r="78" spans="1:14">
      <c r="A78" s="102">
        <v>40413</v>
      </c>
      <c r="B78" t="s">
        <v>149</v>
      </c>
      <c r="C78">
        <v>9.5139999999999993</v>
      </c>
      <c r="D78">
        <v>299.12599999999998</v>
      </c>
      <c r="E78">
        <v>30.8</v>
      </c>
      <c r="F78">
        <v>5928</v>
      </c>
      <c r="G78">
        <v>18.2</v>
      </c>
      <c r="I78" s="103">
        <f t="shared" si="8"/>
        <v>101.61694377120081</v>
      </c>
      <c r="J78" s="104">
        <f t="shared" si="1"/>
        <v>21.23794124818097</v>
      </c>
      <c r="K78" s="76">
        <f t="shared" si="9"/>
        <v>212.68415554370611</v>
      </c>
      <c r="L78" s="76">
        <f t="shared" si="2"/>
        <v>159.52667642527572</v>
      </c>
      <c r="M78" s="103">
        <f t="shared" si="10"/>
        <v>7.9492701652330018</v>
      </c>
      <c r="N78" s="103">
        <f t="shared" si="3"/>
        <v>248.4146926635313</v>
      </c>
    </row>
    <row r="79" spans="1:14">
      <c r="A79" s="102">
        <v>40413</v>
      </c>
      <c r="B79" t="s">
        <v>150</v>
      </c>
      <c r="C79">
        <v>9.68</v>
      </c>
      <c r="D79">
        <v>298.73700000000002</v>
      </c>
      <c r="E79">
        <v>30.86</v>
      </c>
      <c r="F79">
        <v>5930</v>
      </c>
      <c r="G79">
        <v>18.100000000000001</v>
      </c>
      <c r="I79" s="103">
        <f t="shared" si="8"/>
        <v>101.27855788793464</v>
      </c>
      <c r="J79" s="104">
        <f t="shared" si="1"/>
        <v>21.167218598578337</v>
      </c>
      <c r="K79" s="76">
        <f t="shared" si="9"/>
        <v>212.0037407226915</v>
      </c>
      <c r="L79" s="76">
        <f t="shared" si="2"/>
        <v>159.01632192938263</v>
      </c>
      <c r="M79" s="103">
        <f t="shared" si="10"/>
        <v>7.9377197887816848</v>
      </c>
      <c r="N79" s="103">
        <f t="shared" si="3"/>
        <v>248.05374339942765</v>
      </c>
    </row>
    <row r="80" spans="1:14">
      <c r="A80" s="102">
        <v>40413</v>
      </c>
      <c r="B80" t="s">
        <v>151</v>
      </c>
      <c r="C80">
        <v>9.8469999999999995</v>
      </c>
      <c r="D80">
        <v>300.81299999999999</v>
      </c>
      <c r="E80">
        <v>30.78</v>
      </c>
      <c r="F80">
        <v>5933</v>
      </c>
      <c r="G80">
        <v>18.100000000000001</v>
      </c>
      <c r="I80" s="103">
        <f t="shared" si="8"/>
        <v>101.98276755047326</v>
      </c>
      <c r="J80" s="104">
        <f t="shared" si="1"/>
        <v>21.31439841804891</v>
      </c>
      <c r="K80" s="76">
        <f t="shared" si="9"/>
        <v>213.47784428246422</v>
      </c>
      <c r="L80" s="76">
        <f t="shared" si="2"/>
        <v>160.12199358130258</v>
      </c>
      <c r="M80" s="103">
        <f t="shared" si="10"/>
        <v>7.9929123101835913</v>
      </c>
      <c r="N80" s="103">
        <f t="shared" si="3"/>
        <v>249.77850969323723</v>
      </c>
    </row>
    <row r="81" spans="1:14">
      <c r="A81" s="102">
        <v>40413</v>
      </c>
      <c r="B81" t="s">
        <v>152</v>
      </c>
      <c r="C81">
        <v>10.013999999999999</v>
      </c>
      <c r="D81">
        <v>297.96300000000002</v>
      </c>
      <c r="E81">
        <v>30.89</v>
      </c>
      <c r="F81">
        <v>5927</v>
      </c>
      <c r="G81">
        <v>18.100000000000001</v>
      </c>
      <c r="I81" s="103">
        <f t="shared" si="8"/>
        <v>101.01589019681714</v>
      </c>
      <c r="J81" s="104">
        <f t="shared" si="1"/>
        <v>21.112321051134781</v>
      </c>
      <c r="K81" s="76">
        <f t="shared" si="9"/>
        <v>211.45390535531277</v>
      </c>
      <c r="L81" s="76">
        <f t="shared" si="2"/>
        <v>158.60391034886422</v>
      </c>
      <c r="M81" s="103">
        <f t="shared" si="10"/>
        <v>7.917133175256204</v>
      </c>
      <c r="N81" s="103">
        <f t="shared" si="3"/>
        <v>247.41041172675637</v>
      </c>
    </row>
    <row r="82" spans="1:14">
      <c r="A82" s="102">
        <v>40413</v>
      </c>
      <c r="B82" t="s">
        <v>153</v>
      </c>
      <c r="C82">
        <v>10.180999999999999</v>
      </c>
      <c r="D82">
        <v>299.77300000000002</v>
      </c>
      <c r="E82">
        <v>30.82</v>
      </c>
      <c r="F82">
        <v>5934</v>
      </c>
      <c r="G82">
        <v>18.100000000000001</v>
      </c>
      <c r="I82" s="103">
        <f t="shared" si="8"/>
        <v>101.62997654956911</v>
      </c>
      <c r="J82" s="104">
        <f t="shared" si="1"/>
        <v>21.240665098859939</v>
      </c>
      <c r="K82" s="76">
        <f t="shared" si="9"/>
        <v>212.73935616173347</v>
      </c>
      <c r="L82" s="76">
        <f t="shared" si="2"/>
        <v>159.56808040813479</v>
      </c>
      <c r="M82" s="103">
        <f t="shared" si="10"/>
        <v>7.9652622708506895</v>
      </c>
      <c r="N82" s="103">
        <f t="shared" si="3"/>
        <v>248.91444596408405</v>
      </c>
    </row>
    <row r="83" spans="1:14">
      <c r="A83" s="102">
        <v>40413</v>
      </c>
      <c r="B83" t="s">
        <v>154</v>
      </c>
      <c r="C83">
        <v>10.348000000000001</v>
      </c>
      <c r="D83">
        <v>300.29199999999997</v>
      </c>
      <c r="E83">
        <v>30.8</v>
      </c>
      <c r="F83">
        <v>5935</v>
      </c>
      <c r="G83">
        <v>18.100000000000001</v>
      </c>
      <c r="I83" s="103">
        <f t="shared" si="8"/>
        <v>101.80620006012089</v>
      </c>
      <c r="J83" s="104">
        <f t="shared" si="1"/>
        <v>21.277495812565263</v>
      </c>
      <c r="K83" s="76">
        <f t="shared" si="9"/>
        <v>213.1082402001654</v>
      </c>
      <c r="L83" s="76">
        <f t="shared" si="2"/>
        <v>159.84476695531524</v>
      </c>
      <c r="M83" s="103">
        <f t="shared" si="10"/>
        <v>7.9790738107869439</v>
      </c>
      <c r="N83" s="103">
        <f t="shared" si="3"/>
        <v>249.34605658709199</v>
      </c>
    </row>
    <row r="84" spans="1:14">
      <c r="A84" s="102">
        <v>40413</v>
      </c>
      <c r="B84" t="s">
        <v>155</v>
      </c>
      <c r="C84">
        <v>10.515000000000001</v>
      </c>
      <c r="D84">
        <v>297.834</v>
      </c>
      <c r="E84">
        <v>30.85</v>
      </c>
      <c r="F84">
        <v>5926</v>
      </c>
      <c r="G84">
        <v>18.2</v>
      </c>
      <c r="I84" s="103">
        <f t="shared" si="8"/>
        <v>101.17781778213585</v>
      </c>
      <c r="J84" s="104">
        <f t="shared" si="1"/>
        <v>21.146163916466389</v>
      </c>
      <c r="K84" s="76">
        <f t="shared" si="9"/>
        <v>211.76506531430633</v>
      </c>
      <c r="L84" s="76">
        <f t="shared" si="2"/>
        <v>158.837300156243</v>
      </c>
      <c r="M84" s="103">
        <f t="shared" si="10"/>
        <v>7.9149183042725673</v>
      </c>
      <c r="N84" s="103">
        <f t="shared" si="3"/>
        <v>247.34119700851772</v>
      </c>
    </row>
    <row r="85" spans="1:14">
      <c r="A85" s="102">
        <v>40413</v>
      </c>
      <c r="B85" t="s">
        <v>156</v>
      </c>
      <c r="C85">
        <v>10.682</v>
      </c>
      <c r="D85">
        <v>300.16399999999999</v>
      </c>
      <c r="E85">
        <v>30.76</v>
      </c>
      <c r="F85">
        <v>5918</v>
      </c>
      <c r="G85">
        <v>18.2</v>
      </c>
      <c r="I85" s="103">
        <f t="shared" si="8"/>
        <v>101.9697890065268</v>
      </c>
      <c r="J85" s="104">
        <f t="shared" ref="J85:J90" si="11">I85*20.9/100</f>
        <v>21.311685902364097</v>
      </c>
      <c r="K85" s="76">
        <f t="shared" si="9"/>
        <v>213.42266024703486</v>
      </c>
      <c r="L85" s="76">
        <f t="shared" ref="L85:L90" si="12">K85/1.33322</f>
        <v>160.08060203644922</v>
      </c>
      <c r="M85" s="103">
        <f t="shared" si="10"/>
        <v>7.9768724724666908</v>
      </c>
      <c r="N85" s="103">
        <f t="shared" ref="N85:N90" si="13">M85*31.25</f>
        <v>249.27726476458409</v>
      </c>
    </row>
    <row r="86" spans="1:14">
      <c r="A86" s="102">
        <v>40413</v>
      </c>
      <c r="B86" t="s">
        <v>157</v>
      </c>
      <c r="C86">
        <v>10.849</v>
      </c>
      <c r="D86">
        <v>300.68400000000003</v>
      </c>
      <c r="E86">
        <v>30.74</v>
      </c>
      <c r="F86">
        <v>5924</v>
      </c>
      <c r="G86">
        <v>18.2</v>
      </c>
      <c r="I86" s="103">
        <f t="shared" si="8"/>
        <v>102.14672890608713</v>
      </c>
      <c r="J86" s="104">
        <f t="shared" si="11"/>
        <v>21.348666341372208</v>
      </c>
      <c r="K86" s="76">
        <f t="shared" si="9"/>
        <v>213.79299526916179</v>
      </c>
      <c r="L86" s="76">
        <f t="shared" si="12"/>
        <v>160.35837691390901</v>
      </c>
      <c r="M86" s="103">
        <f t="shared" si="10"/>
        <v>7.9907140919094228</v>
      </c>
      <c r="N86" s="103">
        <f t="shared" si="13"/>
        <v>249.70981537216946</v>
      </c>
    </row>
    <row r="87" spans="1:14">
      <c r="A87" s="102">
        <v>40413</v>
      </c>
      <c r="B87" t="s">
        <v>158</v>
      </c>
      <c r="C87">
        <v>11.016</v>
      </c>
      <c r="D87">
        <v>302.51400000000001</v>
      </c>
      <c r="E87">
        <v>30.67</v>
      </c>
      <c r="F87">
        <v>5919</v>
      </c>
      <c r="G87">
        <v>18.2</v>
      </c>
      <c r="I87" s="103">
        <f t="shared" si="8"/>
        <v>102.76874969665441</v>
      </c>
      <c r="J87" s="104">
        <f t="shared" si="11"/>
        <v>21.478668686600773</v>
      </c>
      <c r="K87" s="76">
        <f t="shared" si="9"/>
        <v>215.09488412413762</v>
      </c>
      <c r="L87" s="76">
        <f t="shared" si="12"/>
        <v>161.33487655761061</v>
      </c>
      <c r="M87" s="103">
        <f t="shared" si="10"/>
        <v>8.0393734112031083</v>
      </c>
      <c r="N87" s="103">
        <f t="shared" si="13"/>
        <v>251.23041910009712</v>
      </c>
    </row>
    <row r="88" spans="1:14">
      <c r="A88" s="102">
        <v>40413</v>
      </c>
      <c r="B88" t="s">
        <v>159</v>
      </c>
      <c r="C88">
        <v>11.183</v>
      </c>
      <c r="D88">
        <v>301.20600000000002</v>
      </c>
      <c r="E88">
        <v>30.72</v>
      </c>
      <c r="F88">
        <v>5924</v>
      </c>
      <c r="G88">
        <v>18.2</v>
      </c>
      <c r="I88" s="103">
        <f t="shared" si="8"/>
        <v>102.32401486234089</v>
      </c>
      <c r="J88" s="104">
        <f t="shared" si="11"/>
        <v>21.385719106229246</v>
      </c>
      <c r="K88" s="76">
        <f t="shared" si="9"/>
        <v>214.16405458758101</v>
      </c>
      <c r="L88" s="76">
        <f t="shared" si="12"/>
        <v>160.63669505976583</v>
      </c>
      <c r="M88" s="103">
        <f t="shared" si="10"/>
        <v>8.0045827826066756</v>
      </c>
      <c r="N88" s="103">
        <f t="shared" si="13"/>
        <v>250.1432119564586</v>
      </c>
    </row>
    <row r="89" spans="1:14">
      <c r="A89" s="102">
        <v>40413</v>
      </c>
      <c r="B89" t="s">
        <v>160</v>
      </c>
      <c r="C89">
        <v>11.349</v>
      </c>
      <c r="D89">
        <v>298.09199999999998</v>
      </c>
      <c r="E89">
        <v>30.84</v>
      </c>
      <c r="F89">
        <v>5916</v>
      </c>
      <c r="G89">
        <v>18.2</v>
      </c>
      <c r="I89" s="103">
        <f t="shared" si="8"/>
        <v>101.26547197091166</v>
      </c>
      <c r="J89" s="104">
        <f t="shared" si="11"/>
        <v>21.164483641920537</v>
      </c>
      <c r="K89" s="76">
        <f t="shared" si="9"/>
        <v>211.9485254384528</v>
      </c>
      <c r="L89" s="76">
        <f t="shared" si="12"/>
        <v>158.97490694593</v>
      </c>
      <c r="M89" s="103">
        <f t="shared" si="10"/>
        <v>7.9217752988035395</v>
      </c>
      <c r="N89" s="103">
        <f t="shared" si="13"/>
        <v>247.5554780876106</v>
      </c>
    </row>
    <row r="90" spans="1:14">
      <c r="A90" s="102">
        <v>40413</v>
      </c>
      <c r="B90" t="s">
        <v>161</v>
      </c>
      <c r="C90">
        <v>11.516999999999999</v>
      </c>
      <c r="D90">
        <v>298.86700000000002</v>
      </c>
      <c r="E90">
        <v>30.81</v>
      </c>
      <c r="F90">
        <v>5915</v>
      </c>
      <c r="G90">
        <v>18.2</v>
      </c>
      <c r="I90" s="103">
        <f t="shared" si="8"/>
        <v>101.52894734132428</v>
      </c>
      <c r="J90" s="104">
        <f t="shared" si="11"/>
        <v>21.219549994336777</v>
      </c>
      <c r="K90" s="76">
        <f t="shared" si="9"/>
        <v>212.49997910929875</v>
      </c>
      <c r="L90" s="76">
        <f t="shared" si="12"/>
        <v>159.38853235722442</v>
      </c>
      <c r="M90" s="103">
        <f t="shared" si="10"/>
        <v>7.9423863979329381</v>
      </c>
      <c r="N90" s="103">
        <f t="shared" si="13"/>
        <v>248.19957493540431</v>
      </c>
    </row>
    <row r="91" spans="1:14">
      <c r="A91" s="102"/>
      <c r="I91" s="103"/>
      <c r="J91" s="104"/>
      <c r="K91" s="76"/>
      <c r="L91" s="76"/>
      <c r="M91" s="103"/>
      <c r="N91" s="103"/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2013-11-10T21:13:44Z</dcterms:modified>
</cp:coreProperties>
</file>