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4" i="2" l="1"/>
  <c r="Q45" i="2"/>
  <c r="D13" i="2"/>
  <c r="D15" i="2"/>
  <c r="F14" i="2"/>
  <c r="J16" i="2"/>
  <c r="B45" i="1"/>
  <c r="B34" i="1"/>
  <c r="B32" i="1"/>
  <c r="B33" i="1"/>
  <c r="B31" i="1"/>
  <c r="B38" i="1"/>
  <c r="B39" i="1"/>
  <c r="D16" i="2"/>
  <c r="D14" i="2"/>
  <c r="B44" i="1"/>
  <c r="J15" i="2"/>
  <c r="B40" i="1"/>
  <c r="B35" i="1"/>
  <c r="B36" i="1"/>
  <c r="F13" i="2"/>
  <c r="F15" i="2"/>
  <c r="H13" i="2"/>
  <c r="Q46" i="2"/>
  <c r="P21" i="2"/>
  <c r="Q21" i="2"/>
  <c r="R21" i="2"/>
  <c r="S21" i="2"/>
  <c r="B43" i="1"/>
  <c r="B42" i="1"/>
  <c r="I45" i="2"/>
  <c r="I47" i="2"/>
  <c r="I49" i="2"/>
  <c r="I51" i="2"/>
  <c r="I53" i="2"/>
  <c r="I55" i="2"/>
  <c r="I57" i="2"/>
  <c r="I59" i="2"/>
  <c r="I61" i="2"/>
  <c r="I63" i="2"/>
  <c r="I65" i="2"/>
  <c r="I67" i="2"/>
  <c r="I69" i="2"/>
  <c r="I71" i="2"/>
  <c r="I73" i="2"/>
  <c r="I75" i="2"/>
  <c r="I77" i="2"/>
  <c r="I79" i="2"/>
  <c r="I81" i="2"/>
  <c r="I83" i="2"/>
  <c r="I85" i="2"/>
  <c r="I87" i="2"/>
  <c r="I37" i="2"/>
  <c r="I39" i="2"/>
  <c r="I41" i="2"/>
  <c r="I22" i="2"/>
  <c r="I24" i="2"/>
  <c r="I43" i="2"/>
  <c r="I26" i="2"/>
  <c r="I28" i="2"/>
  <c r="I30" i="2"/>
  <c r="I32" i="2"/>
  <c r="I34" i="2"/>
  <c r="I36" i="2"/>
  <c r="I46" i="2"/>
  <c r="I50" i="2"/>
  <c r="I54" i="2"/>
  <c r="I58" i="2"/>
  <c r="I62" i="2"/>
  <c r="I25" i="2"/>
  <c r="I27" i="2"/>
  <c r="I29" i="2"/>
  <c r="I31" i="2"/>
  <c r="I33" i="2"/>
  <c r="I35" i="2"/>
  <c r="I21" i="2"/>
  <c r="H14" i="2"/>
  <c r="I44" i="2"/>
  <c r="I48" i="2"/>
  <c r="I52" i="2"/>
  <c r="I56" i="2"/>
  <c r="I60" i="2"/>
  <c r="I64" i="2"/>
  <c r="I66" i="2"/>
  <c r="I74" i="2"/>
  <c r="I82" i="2"/>
  <c r="I38" i="2"/>
  <c r="I72" i="2"/>
  <c r="I80" i="2"/>
  <c r="I88" i="2"/>
  <c r="I23" i="2"/>
  <c r="I70" i="2"/>
  <c r="I78" i="2"/>
  <c r="I86" i="2"/>
  <c r="I42" i="2"/>
  <c r="I68" i="2"/>
  <c r="I76" i="2"/>
  <c r="I40" i="2"/>
  <c r="I84" i="2"/>
  <c r="K84" i="2"/>
  <c r="L84" i="2"/>
  <c r="J84" i="2"/>
  <c r="M84" i="2"/>
  <c r="N84" i="2"/>
  <c r="K23" i="2"/>
  <c r="L23" i="2"/>
  <c r="J23" i="2"/>
  <c r="M23" i="2"/>
  <c r="N23" i="2"/>
  <c r="K64" i="2"/>
  <c r="L64" i="2"/>
  <c r="J64" i="2"/>
  <c r="M64" i="2"/>
  <c r="N64" i="2"/>
  <c r="K35" i="2"/>
  <c r="L35" i="2"/>
  <c r="M35" i="2"/>
  <c r="N35" i="2"/>
  <c r="J35" i="2"/>
  <c r="K54" i="2"/>
  <c r="L54" i="2"/>
  <c r="J54" i="2"/>
  <c r="M54" i="2"/>
  <c r="N54" i="2"/>
  <c r="M26" i="2"/>
  <c r="N26" i="2"/>
  <c r="K26" i="2"/>
  <c r="L26" i="2"/>
  <c r="J26" i="2"/>
  <c r="M85" i="2"/>
  <c r="N85" i="2"/>
  <c r="J85" i="2"/>
  <c r="K85" i="2"/>
  <c r="L85" i="2"/>
  <c r="M69" i="2"/>
  <c r="N69" i="2"/>
  <c r="J69" i="2"/>
  <c r="K69" i="2"/>
  <c r="L69" i="2"/>
  <c r="M53" i="2"/>
  <c r="N53" i="2"/>
  <c r="J53" i="2"/>
  <c r="K53" i="2"/>
  <c r="L53" i="2"/>
  <c r="K40" i="2"/>
  <c r="L40" i="2"/>
  <c r="J40" i="2"/>
  <c r="M40" i="2"/>
  <c r="N40" i="2"/>
  <c r="K88" i="2"/>
  <c r="L88" i="2"/>
  <c r="J88" i="2"/>
  <c r="M88" i="2"/>
  <c r="N88" i="2"/>
  <c r="K60" i="2"/>
  <c r="L60" i="2"/>
  <c r="J60" i="2"/>
  <c r="M60" i="2"/>
  <c r="N60" i="2"/>
  <c r="K33" i="2"/>
  <c r="L33" i="2"/>
  <c r="M33" i="2"/>
  <c r="N33" i="2"/>
  <c r="J33" i="2"/>
  <c r="K50" i="2"/>
  <c r="L50" i="2"/>
  <c r="J50" i="2"/>
  <c r="M50" i="2"/>
  <c r="N50" i="2"/>
  <c r="M32" i="2"/>
  <c r="N32" i="2"/>
  <c r="K32" i="2"/>
  <c r="L32" i="2"/>
  <c r="J32" i="2"/>
  <c r="M39" i="2"/>
  <c r="N39" i="2"/>
  <c r="J39" i="2"/>
  <c r="K39" i="2"/>
  <c r="L39" i="2"/>
  <c r="M75" i="2"/>
  <c r="N75" i="2"/>
  <c r="J75" i="2"/>
  <c r="K75" i="2"/>
  <c r="L75" i="2"/>
  <c r="M59" i="2"/>
  <c r="N59" i="2"/>
  <c r="J59" i="2"/>
  <c r="K59" i="2"/>
  <c r="L59" i="2"/>
  <c r="K68" i="2"/>
  <c r="L68" i="2"/>
  <c r="J68" i="2"/>
  <c r="M68" i="2"/>
  <c r="N68" i="2"/>
  <c r="K70" i="2"/>
  <c r="L70" i="2"/>
  <c r="J70" i="2"/>
  <c r="M70" i="2"/>
  <c r="N70" i="2"/>
  <c r="K72" i="2"/>
  <c r="L72" i="2"/>
  <c r="J72" i="2"/>
  <c r="M72" i="2"/>
  <c r="N72" i="2"/>
  <c r="K66" i="2"/>
  <c r="L66" i="2"/>
  <c r="J66" i="2"/>
  <c r="M66" i="2"/>
  <c r="N66" i="2"/>
  <c r="K52" i="2"/>
  <c r="L52" i="2"/>
  <c r="J52" i="2"/>
  <c r="M52" i="2"/>
  <c r="N52" i="2"/>
  <c r="K21" i="2"/>
  <c r="L21" i="2"/>
  <c r="J21" i="2"/>
  <c r="M21" i="2"/>
  <c r="N21" i="2"/>
  <c r="K29" i="2"/>
  <c r="L29" i="2"/>
  <c r="M29" i="2"/>
  <c r="N29" i="2"/>
  <c r="J29" i="2"/>
  <c r="K58" i="2"/>
  <c r="L58" i="2"/>
  <c r="J58" i="2"/>
  <c r="M58" i="2"/>
  <c r="N58" i="2"/>
  <c r="M36" i="2"/>
  <c r="N36" i="2"/>
  <c r="K36" i="2"/>
  <c r="L36" i="2"/>
  <c r="J36" i="2"/>
  <c r="M28" i="2"/>
  <c r="N28" i="2"/>
  <c r="K28" i="2"/>
  <c r="L28" i="2"/>
  <c r="J28" i="2"/>
  <c r="M22" i="2"/>
  <c r="N22" i="2"/>
  <c r="J22" i="2"/>
  <c r="K22" i="2"/>
  <c r="L22" i="2"/>
  <c r="M87" i="2"/>
  <c r="N87" i="2"/>
  <c r="J87" i="2"/>
  <c r="K87" i="2"/>
  <c r="L87" i="2"/>
  <c r="M79" i="2"/>
  <c r="N79" i="2"/>
  <c r="J79" i="2"/>
  <c r="K79" i="2"/>
  <c r="L79" i="2"/>
  <c r="M71" i="2"/>
  <c r="N71" i="2"/>
  <c r="J71" i="2"/>
  <c r="K71" i="2"/>
  <c r="L71" i="2"/>
  <c r="M63" i="2"/>
  <c r="N63" i="2"/>
  <c r="J63" i="2"/>
  <c r="K63" i="2"/>
  <c r="L63" i="2"/>
  <c r="M55" i="2"/>
  <c r="N55" i="2"/>
  <c r="J55" i="2"/>
  <c r="K55" i="2"/>
  <c r="L55" i="2"/>
  <c r="M47" i="2"/>
  <c r="N47" i="2"/>
  <c r="J47" i="2"/>
  <c r="K47" i="2"/>
  <c r="L47" i="2"/>
  <c r="K42" i="2"/>
  <c r="L42" i="2"/>
  <c r="J42" i="2"/>
  <c r="M42" i="2"/>
  <c r="N42" i="2"/>
  <c r="K38" i="2"/>
  <c r="L38" i="2"/>
  <c r="J38" i="2"/>
  <c r="M38" i="2"/>
  <c r="N38" i="2"/>
  <c r="K48" i="2"/>
  <c r="L48" i="2"/>
  <c r="J48" i="2"/>
  <c r="M48" i="2"/>
  <c r="N48" i="2"/>
  <c r="K27" i="2"/>
  <c r="L27" i="2"/>
  <c r="M27" i="2"/>
  <c r="N27" i="2"/>
  <c r="J27" i="2"/>
  <c r="M34" i="2"/>
  <c r="N34" i="2"/>
  <c r="K34" i="2"/>
  <c r="L34" i="2"/>
  <c r="J34" i="2"/>
  <c r="M41" i="2"/>
  <c r="N41" i="2"/>
  <c r="J41" i="2"/>
  <c r="K41" i="2"/>
  <c r="L41" i="2"/>
  <c r="M77" i="2"/>
  <c r="N77" i="2"/>
  <c r="J77" i="2"/>
  <c r="K77" i="2"/>
  <c r="L77" i="2"/>
  <c r="M61" i="2"/>
  <c r="N61" i="2"/>
  <c r="J61" i="2"/>
  <c r="K61" i="2"/>
  <c r="L61" i="2"/>
  <c r="M45" i="2"/>
  <c r="N45" i="2"/>
  <c r="J45" i="2"/>
  <c r="K45" i="2"/>
  <c r="L45" i="2"/>
  <c r="K86" i="2"/>
  <c r="L86" i="2"/>
  <c r="J86" i="2"/>
  <c r="M86" i="2"/>
  <c r="N86" i="2"/>
  <c r="K82" i="2"/>
  <c r="L82" i="2"/>
  <c r="J82" i="2"/>
  <c r="M82" i="2"/>
  <c r="N82" i="2"/>
  <c r="K44" i="2"/>
  <c r="L44" i="2"/>
  <c r="J44" i="2"/>
  <c r="M44" i="2"/>
  <c r="N44" i="2"/>
  <c r="K25" i="2"/>
  <c r="L25" i="2"/>
  <c r="M25" i="2"/>
  <c r="N25" i="2"/>
  <c r="J25" i="2"/>
  <c r="J43" i="2"/>
  <c r="M43" i="2"/>
  <c r="N43" i="2"/>
  <c r="K43" i="2"/>
  <c r="L43" i="2"/>
  <c r="M83" i="2"/>
  <c r="N83" i="2"/>
  <c r="J83" i="2"/>
  <c r="K83" i="2"/>
  <c r="L83" i="2"/>
  <c r="M67" i="2"/>
  <c r="N67" i="2"/>
  <c r="J67" i="2"/>
  <c r="K67" i="2"/>
  <c r="L67" i="2"/>
  <c r="M51" i="2"/>
  <c r="N51" i="2"/>
  <c r="J51" i="2"/>
  <c r="K51" i="2"/>
  <c r="L51" i="2"/>
  <c r="K76" i="2"/>
  <c r="L76" i="2"/>
  <c r="J76" i="2"/>
  <c r="M76" i="2"/>
  <c r="N76" i="2"/>
  <c r="K78" i="2"/>
  <c r="L78" i="2"/>
  <c r="J78" i="2"/>
  <c r="M78" i="2"/>
  <c r="N78" i="2"/>
  <c r="K80" i="2"/>
  <c r="L80" i="2"/>
  <c r="J80" i="2"/>
  <c r="M80" i="2"/>
  <c r="N80" i="2"/>
  <c r="K74" i="2"/>
  <c r="L74" i="2"/>
  <c r="J74" i="2"/>
  <c r="M74" i="2"/>
  <c r="N74" i="2"/>
  <c r="K56" i="2"/>
  <c r="L56" i="2"/>
  <c r="J56" i="2"/>
  <c r="M56" i="2"/>
  <c r="N56" i="2"/>
  <c r="J13" i="2"/>
  <c r="J14" i="2"/>
  <c r="K31" i="2"/>
  <c r="L31" i="2"/>
  <c r="M31" i="2"/>
  <c r="N31" i="2"/>
  <c r="J31" i="2"/>
  <c r="K62" i="2"/>
  <c r="L62" i="2"/>
  <c r="J62" i="2"/>
  <c r="M62" i="2"/>
  <c r="N62" i="2"/>
  <c r="K46" i="2"/>
  <c r="L46" i="2"/>
  <c r="J46" i="2"/>
  <c r="M46" i="2"/>
  <c r="N46" i="2"/>
  <c r="M30" i="2"/>
  <c r="N30" i="2"/>
  <c r="K30" i="2"/>
  <c r="L30" i="2"/>
  <c r="J30" i="2"/>
  <c r="J24" i="2"/>
  <c r="M24" i="2"/>
  <c r="N24" i="2"/>
  <c r="K24" i="2"/>
  <c r="L24" i="2"/>
  <c r="M37" i="2"/>
  <c r="N37" i="2"/>
  <c r="J37" i="2"/>
  <c r="K37" i="2"/>
  <c r="L37" i="2"/>
  <c r="M81" i="2"/>
  <c r="N81" i="2"/>
  <c r="J81" i="2"/>
  <c r="K81" i="2"/>
  <c r="L81" i="2"/>
  <c r="M73" i="2"/>
  <c r="N73" i="2"/>
  <c r="J73" i="2"/>
  <c r="K73" i="2"/>
  <c r="L73" i="2"/>
  <c r="M65" i="2"/>
  <c r="N65" i="2"/>
  <c r="J65" i="2"/>
  <c r="K65" i="2"/>
  <c r="L65" i="2"/>
  <c r="M57" i="2"/>
  <c r="N57" i="2"/>
  <c r="J57" i="2"/>
  <c r="K57" i="2"/>
  <c r="L57" i="2"/>
  <c r="M49" i="2"/>
  <c r="N49" i="2"/>
  <c r="J49" i="2"/>
  <c r="K49" i="2"/>
  <c r="L49" i="2"/>
  <c r="B18" i="1"/>
  <c r="B22" i="1"/>
  <c r="B19" i="1"/>
  <c r="B20" i="1"/>
  <c r="B21" i="1"/>
  <c r="B23" i="1"/>
  <c r="B24" i="1"/>
</calcChain>
</file>

<file path=xl/sharedStrings.xml><?xml version="1.0" encoding="utf-8"?>
<sst xmlns="http://schemas.openxmlformats.org/spreadsheetml/2006/main" count="190" uniqueCount="163">
  <si>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</si>
  <si>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</si>
  <si>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</si>
  <si>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</si>
  <si>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</si>
  <si>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</si>
  <si>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</si>
  <si>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</si>
  <si>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</si>
  <si>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</si>
  <si>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</si>
  <si>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</si>
  <si>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</si>
  <si>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</si>
  <si>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</si>
  <si>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</si>
  <si>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</si>
  <si>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</si>
  <si>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</si>
  <si>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</si>
  <si>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</si>
  <si>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</si>
  <si>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</si>
  <si>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</si>
  <si>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</si>
  <si>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</si>
  <si>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</si>
  <si>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</si>
  <si>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</si>
  <si>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</si>
  <si>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</si>
  <si>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</si>
  <si>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</si>
  <si>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</si>
  <si>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</si>
  <si>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</si>
  <si>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</si>
  <si>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</si>
  <si>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</si>
  <si>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</si>
  <si>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</si>
  <si>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</si>
  <si>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</si>
  <si>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</si>
  <si>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</si>
  <si>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</si>
  <si>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</si>
  <si>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</si>
  <si>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</si>
  <si>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</si>
  <si>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</si>
  <si>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</si>
  <si>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</si>
  <si>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</si>
  <si>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</si>
  <si>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</si>
  <si>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</si>
  <si>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</si>
  <si>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</si>
  <si>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</si>
  <si>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</si>
  <si>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</si>
  <si>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</si>
  <si>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</si>
  <si>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</si>
  <si>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</si>
  <si>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</si>
  <si>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</si>
  <si>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</si>
  <si>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</si>
  <si>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</si>
  <si>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</si>
  <si>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</si>
  <si>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</si>
  <si>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</si>
  <si>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</si>
  <si>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</si>
  <si>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</si>
  <si>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</si>
  <si>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</si>
  <si>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</si>
  <si>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</si>
  <si>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</si>
  <si>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</si>
  <si>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</si>
  <si>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</si>
  <si>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</si>
  <si>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</si>
  <si>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</si>
  <si>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</si>
  <si>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</si>
  <si>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</si>
  <si>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17:39:44</t>
  </si>
  <si>
    <t xml:space="preserve">   17:39:55</t>
  </si>
  <si>
    <t xml:space="preserve">   17:40:05</t>
  </si>
  <si>
    <t xml:space="preserve">   17:40:15</t>
  </si>
  <si>
    <t xml:space="preserve">   17:40:25</t>
  </si>
  <si>
    <t xml:space="preserve">   17:40:35</t>
  </si>
  <si>
    <t xml:space="preserve">   17:40:45</t>
  </si>
  <si>
    <t xml:space="preserve">   17:40:55</t>
  </si>
  <si>
    <t xml:space="preserve">   17:41:05</t>
  </si>
  <si>
    <t xml:space="preserve">   17:41:15</t>
  </si>
  <si>
    <t xml:space="preserve">   17:41:25</t>
  </si>
  <si>
    <t xml:space="preserve">   17:41:35</t>
  </si>
  <si>
    <t xml:space="preserve">   17:41:45</t>
  </si>
  <si>
    <t xml:space="preserve">   17:41:55</t>
  </si>
  <si>
    <t xml:space="preserve">   17:42:05</t>
  </si>
  <si>
    <t xml:space="preserve">   17:42:15</t>
  </si>
  <si>
    <t xml:space="preserve">   17:42:25</t>
  </si>
  <si>
    <t xml:space="preserve">   17:42:35</t>
  </si>
  <si>
    <t xml:space="preserve">   17:42:45</t>
  </si>
  <si>
    <t xml:space="preserve">   17:42:55</t>
  </si>
  <si>
    <t xml:space="preserve">   17:43:05</t>
  </si>
  <si>
    <t xml:space="preserve">   17:43:15</t>
  </si>
  <si>
    <t xml:space="preserve">   17:43:25</t>
  </si>
  <si>
    <t xml:space="preserve">   17:43:35</t>
  </si>
  <si>
    <t xml:space="preserve">   17:43:45</t>
  </si>
  <si>
    <t xml:space="preserve">   17:43:55</t>
  </si>
  <si>
    <t xml:space="preserve">   17:44:06</t>
  </si>
  <si>
    <t xml:space="preserve">   17:44:16</t>
  </si>
  <si>
    <t xml:space="preserve">   17:44:26</t>
  </si>
  <si>
    <t xml:space="preserve">   17:44:36</t>
  </si>
  <si>
    <t xml:space="preserve">   17:44:46</t>
  </si>
  <si>
    <t xml:space="preserve">   17:44:56</t>
  </si>
  <si>
    <t xml:space="preserve">   17:45:06</t>
  </si>
  <si>
    <t xml:space="preserve">   17:45:16</t>
  </si>
  <si>
    <t xml:space="preserve">   17:45:26</t>
  </si>
  <si>
    <t xml:space="preserve">   17:45:36</t>
  </si>
  <si>
    <t xml:space="preserve">   17:45:46</t>
  </si>
  <si>
    <t xml:space="preserve">   17:45:56</t>
  </si>
  <si>
    <t xml:space="preserve">   17:46:06</t>
  </si>
  <si>
    <t xml:space="preserve">   17:46:16</t>
  </si>
  <si>
    <t xml:space="preserve">   17:46:26</t>
  </si>
  <si>
    <t xml:space="preserve">   17:46:36</t>
  </si>
  <si>
    <t xml:space="preserve">   17:46:46</t>
  </si>
  <si>
    <t xml:space="preserve">   17:46:56</t>
  </si>
  <si>
    <t xml:space="preserve">   17:47:06</t>
  </si>
  <si>
    <t xml:space="preserve">   17:47:16</t>
  </si>
  <si>
    <t xml:space="preserve">   17:47:26</t>
  </si>
  <si>
    <t xml:space="preserve">   17:47:36</t>
  </si>
  <si>
    <t xml:space="preserve">   17:47:46</t>
  </si>
  <si>
    <t xml:space="preserve">   17:47:56</t>
  </si>
  <si>
    <t xml:space="preserve">   17:48:06</t>
  </si>
  <si>
    <t xml:space="preserve">   17:48:16</t>
  </si>
  <si>
    <t xml:space="preserve">   17:48:26</t>
  </si>
  <si>
    <t xml:space="preserve">   17:48:36</t>
  </si>
  <si>
    <t xml:space="preserve">   17:48:46</t>
  </si>
  <si>
    <t xml:space="preserve">   17:48:56</t>
  </si>
  <si>
    <t xml:space="preserve">   17:49:06</t>
  </si>
  <si>
    <t xml:space="preserve">   17:49:15</t>
  </si>
  <si>
    <t xml:space="preserve">   17:49:25</t>
  </si>
  <si>
    <t xml:space="preserve">   17:49:35</t>
  </si>
  <si>
    <t xml:space="preserve">   17:49:45</t>
  </si>
  <si>
    <t xml:space="preserve">   17:49:55</t>
  </si>
  <si>
    <t xml:space="preserve">   17:50:05</t>
  </si>
  <si>
    <t xml:space="preserve">   17:50:15</t>
  </si>
  <si>
    <t xml:space="preserve">   17:50:25</t>
  </si>
  <si>
    <t xml:space="preserve">   17:50:35</t>
  </si>
  <si>
    <t xml:space="preserve">   17:50:45</t>
  </si>
  <si>
    <t xml:space="preserve">   17:50:55</t>
  </si>
  <si>
    <t>mg Chl a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</si>
  <si>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mg Chla]</t>
    </r>
  </si>
  <si>
    <t>Blank (Chamber 2)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</si>
</sst>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0" fontId="1" fillId="0" borderId="19" xfId="0" applyFont="1" applyFill="1" applyBorder="1"/>
    <xf numFmtId="0" fontId="1" fillId="0" borderId="20" xfId="0" applyFont="1" applyFill="1" applyBorder="1" applyAlignment="1">
      <alignment wrapText="1"/>
    </xf>
    <xf numFmtId="0" fontId="1" fillId="0" borderId="21" xfId="0" applyFont="1" applyFill="1" applyBorder="1"/>
    <xf numFmtId="0" fontId="0" fillId="0" borderId="19" xfId="0" applyFill="1" applyBorder="1" applyAlignment="1">
      <alignment wrapText="1"/>
    </xf>
    <xf numFmtId="0" fontId="0" fillId="0" borderId="20" xfId="0" applyFill="1" applyBorder="1" applyAlignment="1">
      <alignment horizontal="center" vertical="center" wrapText="1"/>
    </xf>
    <xf numFmtId="0" fontId="0" fillId="0" borderId="20" xfId="0" applyFill="1" applyBorder="1" applyAlignment="1">
      <alignment wrapText="1"/>
    </xf>
    <xf numFmtId="0" fontId="0" fillId="0" borderId="21" xfId="0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4" fillId="0" borderId="22" xfId="0" applyFont="1" applyFill="1" applyBorder="1" applyAlignment="1">
      <alignment horizontal="center" wrapText="1"/>
    </xf>
    <xf numFmtId="0" fontId="4" fillId="0" borderId="23" xfId="0" applyFont="1" applyFill="1" applyBorder="1" applyAlignment="1">
      <alignment horizontal="center" wrapText="1"/>
    </xf>
    <xf numFmtId="0" fontId="4" fillId="0" borderId="24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745124712908"/>
          <c:y val="0.102473675038778"/>
          <c:w val="0.553499054581112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72115965810683"/>
                  <c:y val="-0.11307417446327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values'!$N$27:$N$88</c:f>
              <c:numCache>
                <c:formatCode>0.00</c:formatCode>
                <c:ptCount val="62"/>
                <c:pt idx="0">
                  <c:v>288.6736707117111</c:v>
                </c:pt>
                <c:pt idx="1">
                  <c:v>284.627265616081</c:v>
                </c:pt>
                <c:pt idx="2">
                  <c:v>289.4397872794156</c:v>
                </c:pt>
                <c:pt idx="3">
                  <c:v>286.8952089003109</c:v>
                </c:pt>
                <c:pt idx="4">
                  <c:v>289.6956845323506</c:v>
                </c:pt>
                <c:pt idx="5">
                  <c:v>286.8370459338401</c:v>
                </c:pt>
                <c:pt idx="6">
                  <c:v>287.3440904598411</c:v>
                </c:pt>
                <c:pt idx="7">
                  <c:v>285.3221341398627</c:v>
                </c:pt>
                <c:pt idx="8">
                  <c:v>288.3613071493741</c:v>
                </c:pt>
                <c:pt idx="9">
                  <c:v>288.3613071493741</c:v>
                </c:pt>
                <c:pt idx="10">
                  <c:v>288.1066111464697</c:v>
                </c:pt>
                <c:pt idx="11">
                  <c:v>287.5980031524363</c:v>
                </c:pt>
                <c:pt idx="12">
                  <c:v>286.5839134021746</c:v>
                </c:pt>
                <c:pt idx="13">
                  <c:v>288.6162649580751</c:v>
                </c:pt>
                <c:pt idx="14">
                  <c:v>290.1515294859195</c:v>
                </c:pt>
                <c:pt idx="15">
                  <c:v>289.8949934299995</c:v>
                </c:pt>
                <c:pt idx="16">
                  <c:v>289.0714607748918</c:v>
                </c:pt>
                <c:pt idx="17">
                  <c:v>288.3054638683075</c:v>
                </c:pt>
                <c:pt idx="18">
                  <c:v>287.7961111309103</c:v>
                </c:pt>
                <c:pt idx="19">
                  <c:v>289.0714607748918</c:v>
                </c:pt>
                <c:pt idx="20">
                  <c:v>290.6653947985831</c:v>
                </c:pt>
                <c:pt idx="21">
                  <c:v>289.8949934299995</c:v>
                </c:pt>
                <c:pt idx="22">
                  <c:v>292.7314844332294</c:v>
                </c:pt>
                <c:pt idx="23">
                  <c:v>291.1803200874755</c:v>
                </c:pt>
                <c:pt idx="24">
                  <c:v>291.1803200874755</c:v>
                </c:pt>
                <c:pt idx="25">
                  <c:v>290.9227247675938</c:v>
                </c:pt>
                <c:pt idx="26">
                  <c:v>290.2082687528948</c:v>
                </c:pt>
                <c:pt idx="27">
                  <c:v>293.8260668552289</c:v>
                </c:pt>
                <c:pt idx="28">
                  <c:v>292.7870765411593</c:v>
                </c:pt>
                <c:pt idx="29">
                  <c:v>294.3471736507334</c:v>
                </c:pt>
                <c:pt idx="30">
                  <c:v>290.9791246864499</c:v>
                </c:pt>
                <c:pt idx="31">
                  <c:v>292.7870765411593</c:v>
                </c:pt>
                <c:pt idx="32">
                  <c:v>293.5659169099895</c:v>
                </c:pt>
                <c:pt idx="33">
                  <c:v>293.5659169099895</c:v>
                </c:pt>
                <c:pt idx="34">
                  <c:v>293.5659169099895</c:v>
                </c:pt>
                <c:pt idx="35">
                  <c:v>295.654664546767</c:v>
                </c:pt>
                <c:pt idx="36">
                  <c:v>295.1308565542233</c:v>
                </c:pt>
                <c:pt idx="37">
                  <c:v>293.5659169099895</c:v>
                </c:pt>
                <c:pt idx="38">
                  <c:v>295.1308565542233</c:v>
                </c:pt>
                <c:pt idx="39">
                  <c:v>295.3926250347216</c:v>
                </c:pt>
                <c:pt idx="40">
                  <c:v>295.916975456326</c:v>
                </c:pt>
                <c:pt idx="41">
                  <c:v>298.0252771446315</c:v>
                </c:pt>
                <c:pt idx="42">
                  <c:v>297.2326138149312</c:v>
                </c:pt>
                <c:pt idx="43">
                  <c:v>296.7055402381595</c:v>
                </c:pt>
                <c:pt idx="44">
                  <c:v>295.916975456326</c:v>
                </c:pt>
                <c:pt idx="45">
                  <c:v>298.0252771446315</c:v>
                </c:pt>
                <c:pt idx="46">
                  <c:v>294.0314844000428</c:v>
                </c:pt>
                <c:pt idx="47">
                  <c:v>295.0763363955191</c:v>
                </c:pt>
                <c:pt idx="48">
                  <c:v>297.1790784950582</c:v>
                </c:pt>
                <c:pt idx="49">
                  <c:v>293.2506782926178</c:v>
                </c:pt>
                <c:pt idx="50">
                  <c:v>294.8147176049981</c:v>
                </c:pt>
                <c:pt idx="51">
                  <c:v>295.3382263230014</c:v>
                </c:pt>
                <c:pt idx="52">
                  <c:v>295.6003877538015</c:v>
                </c:pt>
                <c:pt idx="53">
                  <c:v>297.7074974680352</c:v>
                </c:pt>
                <c:pt idx="54">
                  <c:v>297.443150754321</c:v>
                </c:pt>
                <c:pt idx="55">
                  <c:v>297.655968332064</c:v>
                </c:pt>
                <c:pt idx="56">
                  <c:v>297.1272936537225</c:v>
                </c:pt>
                <c:pt idx="57">
                  <c:v>295.2855616343331</c:v>
                </c:pt>
                <c:pt idx="58">
                  <c:v>298.9824794811518</c:v>
                </c:pt>
                <c:pt idx="59">
                  <c:v>297.1272936537225</c:v>
                </c:pt>
                <c:pt idx="60">
                  <c:v>297.1272936537225</c:v>
                </c:pt>
                <c:pt idx="61">
                  <c:v>298.237015745153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478648"/>
        <c:axId val="-2098598232"/>
      </c:scatterChart>
      <c:valAx>
        <c:axId val="-209847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8598232"/>
        <c:crosses val="autoZero"/>
        <c:crossBetween val="midCat"/>
      </c:valAx>
      <c:valAx>
        <c:axId val="-2098598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84786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2925383859753"/>
          <c:y val="0.389999285889979"/>
          <c:w val="0.226415355081067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F14" sqref="F14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58.62</v>
      </c>
      <c r="C7" s="13" t="s">
        <v>4</v>
      </c>
      <c r="D7" s="13"/>
      <c r="E7" s="14"/>
    </row>
    <row r="8" spans="1:5">
      <c r="A8" s="11" t="s">
        <v>5</v>
      </c>
      <c r="B8">
        <v>31.05</v>
      </c>
      <c r="C8" s="13" t="s">
        <v>6</v>
      </c>
      <c r="D8" s="13"/>
      <c r="E8" s="14"/>
    </row>
    <row r="9" spans="1:5">
      <c r="A9" s="11" t="s">
        <v>7</v>
      </c>
      <c r="B9" s="12">
        <v>15</v>
      </c>
      <c r="C9" s="13" t="s">
        <v>8</v>
      </c>
      <c r="D9" s="13"/>
      <c r="E9" s="14"/>
    </row>
    <row r="10" spans="1:5">
      <c r="A10" s="11" t="s">
        <v>9</v>
      </c>
      <c r="B10">
        <v>23.3</v>
      </c>
      <c r="C10" s="13" t="s">
        <v>10</v>
      </c>
      <c r="D10" s="13"/>
      <c r="E10" s="14"/>
    </row>
    <row r="11" spans="1:5">
      <c r="A11" s="11" t="s">
        <v>11</v>
      </c>
      <c r="B11">
        <v>17.899999999999999</v>
      </c>
      <c r="C11" s="13" t="s">
        <v>12</v>
      </c>
      <c r="D11" s="13"/>
      <c r="E11" s="14"/>
    </row>
    <row r="12" spans="1:5">
      <c r="A12" s="11" t="s">
        <v>13</v>
      </c>
      <c r="B12" s="15">
        <v>18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32.299999999999997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505.74494871312697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105.70069428104352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1051.3840373887399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788.60505947160993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39.434394626768452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39.434394626768452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1232.3248320865141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1.6677060446752692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1.6671782063976082</v>
      </c>
      <c r="C32" s="43"/>
      <c r="D32" s="43"/>
      <c r="E32" s="45"/>
    </row>
    <row r="33" spans="1:5">
      <c r="A33" s="42" t="s">
        <v>38</v>
      </c>
      <c r="B33" s="47">
        <f>TAN(B8*PI()/180)</f>
        <v>0.60204896821573484</v>
      </c>
      <c r="C33" s="43"/>
      <c r="D33" s="43"/>
      <c r="E33" s="45"/>
    </row>
    <row r="34" spans="1:5">
      <c r="A34" s="42" t="s">
        <v>39</v>
      </c>
      <c r="B34" s="47">
        <f>TAN(B9*PI()/180)</f>
        <v>0.2679491924311227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3.2842374310849687E-2</v>
      </c>
      <c r="C35" s="43"/>
      <c r="D35" s="43"/>
      <c r="E35" s="45"/>
    </row>
    <row r="36" spans="1:5">
      <c r="A36" s="42" t="s">
        <v>41</v>
      </c>
      <c r="B36" s="47">
        <f>B35+(B29*(B12-B11))</f>
        <v>3.2880674310849685E-2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157.6437768571989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14.27904607498408</v>
      </c>
      <c r="C39" s="48"/>
      <c r="D39" s="48"/>
      <c r="E39" s="45"/>
    </row>
    <row r="40" spans="1:5">
      <c r="A40" s="49" t="s">
        <v>44</v>
      </c>
      <c r="B40" s="48">
        <f>B33/B31-1</f>
        <v>-0.63899575099701456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7.5878087571864336E-6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-2.178003719469461E-3</v>
      </c>
      <c r="C43" s="48"/>
      <c r="D43" s="48"/>
      <c r="E43" s="50"/>
    </row>
    <row r="44" spans="1:5">
      <c r="A44" s="49" t="s">
        <v>47</v>
      </c>
      <c r="B44" s="48">
        <f>B34/B32-1</f>
        <v>-0.83927981339793312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17.878116343490301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  <col min="18" max="18" width="13.5" customWidth="1"/>
    <col min="19" max="19" width="12.5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58.62</v>
      </c>
      <c r="C7" s="58" t="s">
        <v>50</v>
      </c>
      <c r="D7" s="59" t="s">
        <v>51</v>
      </c>
      <c r="E7">
        <v>23.3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31.05</v>
      </c>
      <c r="C8" s="64" t="s">
        <v>50</v>
      </c>
      <c r="D8" s="65" t="s">
        <v>54</v>
      </c>
      <c r="E8">
        <v>17.899999999999999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07">
        <v>32.299999999999997</v>
      </c>
      <c r="C10" s="66" t="s">
        <v>70</v>
      </c>
      <c r="D10" s="108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1.6677060446752692</v>
      </c>
      <c r="E13" s="83" t="s">
        <v>42</v>
      </c>
      <c r="F13" s="84">
        <f>$D$15/$D$13*1/$B$16*POWER(100,2)</f>
        <v>157.6437768571989</v>
      </c>
      <c r="G13" s="39" t="s">
        <v>40</v>
      </c>
      <c r="H13" s="84">
        <f>(-$F$14+(SQRT(POWER($F$14,2)-4*$F$13*$F$15)))/(2*$F$13)</f>
        <v>3.2842374310849687E-2</v>
      </c>
      <c r="I13" s="85" t="s">
        <v>45</v>
      </c>
      <c r="J13" s="86">
        <f>$D$16/$D$14*1/$B$16*POWER($H$14,2)</f>
        <v>1.5894755298402093E-5</v>
      </c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1.6677060446752692</v>
      </c>
      <c r="E14" s="49" t="s">
        <v>43</v>
      </c>
      <c r="F14" s="48">
        <f>$D$15/$D$13*100+$D$15/$D$13*1/$B$16*100-$B$13*1/$B$16*100-100+$B$13*100</f>
        <v>14.27904607498408</v>
      </c>
      <c r="G14" s="42" t="s">
        <v>41</v>
      </c>
      <c r="H14" s="47">
        <f>$H$13+($B$15*(G21-$E$8))</f>
        <v>3.2842374310849687E-2</v>
      </c>
      <c r="I14" s="89" t="s">
        <v>46</v>
      </c>
      <c r="J14" s="50">
        <f>$D$16/$D$14*$H$14+$D$16/$D$14*1/$B$16*$H$14-$B$13*1/$B$16*$H$14-$H$14+$B$13*$H$14</f>
        <v>3.8825073463416571E-3</v>
      </c>
      <c r="P14" s="129" t="s">
        <v>78</v>
      </c>
      <c r="Q14" s="129"/>
      <c r="R14" s="54"/>
    </row>
    <row r="15" spans="1:18" ht="36">
      <c r="A15" s="46" t="s">
        <v>34</v>
      </c>
      <c r="B15" s="43">
        <v>3.8299999999999999E-4</v>
      </c>
      <c r="C15" s="87" t="s">
        <v>38</v>
      </c>
      <c r="D15" s="88">
        <f>TAN($B$8*PI()/180)</f>
        <v>0.60204896821573484</v>
      </c>
      <c r="E15" s="49" t="s">
        <v>44</v>
      </c>
      <c r="F15" s="48">
        <f>$D$15/$D$13-1</f>
        <v>-0.63899575099701456</v>
      </c>
      <c r="G15" s="90"/>
      <c r="H15" s="48"/>
      <c r="I15" s="89" t="s">
        <v>47</v>
      </c>
      <c r="J15" s="50">
        <f>$D$16/$D$14-1</f>
        <v>-0.66254160580491628</v>
      </c>
      <c r="P15" s="123" t="s">
        <v>77</v>
      </c>
      <c r="Q15" s="124" t="s">
        <v>160</v>
      </c>
      <c r="R15" s="125" t="s">
        <v>162</v>
      </c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0.56278140382555086</v>
      </c>
      <c r="E16" s="95"/>
      <c r="F16" s="52"/>
      <c r="G16" s="95"/>
      <c r="H16" s="52"/>
      <c r="I16" s="109" t="s">
        <v>69</v>
      </c>
      <c r="J16" s="106">
        <f>(B10-0.03)/1.805</f>
        <v>17.878116343490301</v>
      </c>
      <c r="P16" s="113">
        <v>2.5999999999999999E-2</v>
      </c>
      <c r="Q16" s="114">
        <v>8.7314200000000008E-2</v>
      </c>
      <c r="R16" s="115">
        <v>-0.13197599999999834</v>
      </c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P17" s="54"/>
      <c r="Q17" s="54"/>
      <c r="R17" s="54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54"/>
      <c r="Q19" s="111"/>
      <c r="R19" s="54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20" t="s">
        <v>91</v>
      </c>
      <c r="Q20" s="121" t="s">
        <v>86</v>
      </c>
      <c r="R20" s="121" t="s">
        <v>87</v>
      </c>
      <c r="S20" s="122" t="s">
        <v>161</v>
      </c>
    </row>
    <row r="21" spans="1:19">
      <c r="A21" s="102">
        <v>40413</v>
      </c>
      <c r="B21" t="s">
        <v>92</v>
      </c>
      <c r="C21">
        <v>0</v>
      </c>
      <c r="D21">
        <v>342.892</v>
      </c>
      <c r="E21">
        <v>29.37</v>
      </c>
      <c r="F21">
        <v>5609</v>
      </c>
      <c r="G21">
        <v>17.899999999999999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115.77412626935613</v>
      </c>
      <c r="J21" s="104">
        <f t="shared" ref="J21:J84" si="1">I21*20.9/100</f>
        <v>24.196792390295432</v>
      </c>
      <c r="K21" s="76">
        <f>($B$9-EXP(52.57-6690.9/(273.15+G21)-4.681*LN(273.15+G21)))*I21/100*0.2095</f>
        <v>242.41002780924239</v>
      </c>
      <c r="L21" s="76">
        <f t="shared" ref="L21:L84" si="2">K21/1.33322</f>
        <v>181.82297580987563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9.1080724997145914</v>
      </c>
      <c r="N21" s="103">
        <f t="shared" ref="N21:N84" si="3">M21*31.25</f>
        <v>284.62726561608099</v>
      </c>
      <c r="P21" s="116">
        <f>Q46</f>
        <v>11.850000000000023</v>
      </c>
      <c r="Q21" s="117">
        <f>P21*(6)</f>
        <v>71.100000000000136</v>
      </c>
      <c r="R21" s="118">
        <f>(Q21/1000)*(P16*1000)</f>
        <v>1.8486000000000036</v>
      </c>
      <c r="S21" s="119">
        <f>R21/Q16</f>
        <v>21.171813977566117</v>
      </c>
    </row>
    <row r="22" spans="1:19">
      <c r="A22" s="102">
        <v>40413</v>
      </c>
      <c r="B22" t="s">
        <v>93</v>
      </c>
      <c r="C22">
        <v>0.184</v>
      </c>
      <c r="D22">
        <v>342.59</v>
      </c>
      <c r="E22">
        <v>29.38</v>
      </c>
      <c r="F22">
        <v>5613</v>
      </c>
      <c r="G22">
        <v>17.899999999999999</v>
      </c>
      <c r="I22" s="103">
        <f t="shared" si="0"/>
        <v>115.67214890550336</v>
      </c>
      <c r="J22" s="104">
        <f t="shared" si="1"/>
        <v>24.175479121250202</v>
      </c>
      <c r="K22" s="76">
        <f t="shared" ref="K22:K36" si="4">($B$9-EXP(52.57-6690.9/(273.15+G22)-4.681*LN(273.15+G22)))*I22/100*0.2095</f>
        <v>242.1965057002528</v>
      </c>
      <c r="L22" s="76">
        <f t="shared" si="2"/>
        <v>181.66282061494186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9.1000498330512336</v>
      </c>
      <c r="N22" s="103">
        <f t="shared" si="3"/>
        <v>284.37655728285102</v>
      </c>
      <c r="P22" s="54"/>
      <c r="Q22" s="54"/>
    </row>
    <row r="23" spans="1:19">
      <c r="A23" s="102">
        <v>40413</v>
      </c>
      <c r="B23" t="s">
        <v>94</v>
      </c>
      <c r="C23">
        <v>0.35099999999999998</v>
      </c>
      <c r="D23">
        <v>340.18400000000003</v>
      </c>
      <c r="E23">
        <v>29.46</v>
      </c>
      <c r="F23">
        <v>5601</v>
      </c>
      <c r="G23">
        <v>17.899999999999999</v>
      </c>
      <c r="I23" s="103">
        <f t="shared" si="0"/>
        <v>114.86006425782912</v>
      </c>
      <c r="J23" s="104">
        <f t="shared" si="1"/>
        <v>24.005753429886287</v>
      </c>
      <c r="K23" s="76">
        <f t="shared" si="4"/>
        <v>240.496147698257</v>
      </c>
      <c r="L23" s="76">
        <f t="shared" si="2"/>
        <v>180.38744370640779</v>
      </c>
      <c r="M23" s="103">
        <f t="shared" si="5"/>
        <v>9.0361622781608268</v>
      </c>
      <c r="N23" s="103">
        <f t="shared" si="3"/>
        <v>282.38007119252586</v>
      </c>
      <c r="P23" s="131" t="s">
        <v>84</v>
      </c>
      <c r="Q23" s="128"/>
      <c r="R23" s="128"/>
      <c r="S23" s="128"/>
    </row>
    <row r="24" spans="1:19">
      <c r="A24" s="102">
        <v>40413</v>
      </c>
      <c r="B24" t="s">
        <v>95</v>
      </c>
      <c r="C24">
        <v>0.51700000000000002</v>
      </c>
      <c r="D24">
        <v>345.31900000000002</v>
      </c>
      <c r="E24">
        <v>29.29</v>
      </c>
      <c r="F24">
        <v>5584</v>
      </c>
      <c r="G24">
        <v>17.899999999999999</v>
      </c>
      <c r="I24" s="103">
        <f t="shared" si="0"/>
        <v>116.59370788045939</v>
      </c>
      <c r="J24" s="104">
        <f t="shared" si="1"/>
        <v>24.368084947016008</v>
      </c>
      <c r="K24" s="76">
        <f t="shared" si="4"/>
        <v>244.12608309328101</v>
      </c>
      <c r="L24" s="76">
        <f t="shared" si="2"/>
        <v>183.1101266807286</v>
      </c>
      <c r="M24" s="103">
        <f t="shared" si="5"/>
        <v>9.1725498486171766</v>
      </c>
      <c r="N24" s="103">
        <f t="shared" si="3"/>
        <v>286.64218276928676</v>
      </c>
      <c r="P24" s="54"/>
      <c r="Q24" s="54"/>
      <c r="R24" s="54"/>
    </row>
    <row r="25" spans="1:19">
      <c r="A25" s="102">
        <v>40413</v>
      </c>
      <c r="B25" t="s">
        <v>96</v>
      </c>
      <c r="C25">
        <v>0.68400000000000005</v>
      </c>
      <c r="D25">
        <v>344.10300000000001</v>
      </c>
      <c r="E25">
        <v>29.33</v>
      </c>
      <c r="F25">
        <v>5582</v>
      </c>
      <c r="G25">
        <v>17.899999999999999</v>
      </c>
      <c r="I25" s="103">
        <f t="shared" si="0"/>
        <v>116.18307905143099</v>
      </c>
      <c r="J25" s="104">
        <f t="shared" si="1"/>
        <v>24.282263521749076</v>
      </c>
      <c r="K25" s="76">
        <f t="shared" si="4"/>
        <v>243.26630078205491</v>
      </c>
      <c r="L25" s="76">
        <f t="shared" si="2"/>
        <v>182.46523513152735</v>
      </c>
      <c r="M25" s="103">
        <f t="shared" si="5"/>
        <v>9.1402452459759793</v>
      </c>
      <c r="N25" s="103">
        <f t="shared" si="3"/>
        <v>285.63266393674934</v>
      </c>
      <c r="P25" s="54"/>
      <c r="Q25" s="54"/>
      <c r="R25" s="54"/>
    </row>
    <row r="26" spans="1:19">
      <c r="A26" s="102">
        <v>40413</v>
      </c>
      <c r="B26" t="s">
        <v>97</v>
      </c>
      <c r="C26">
        <v>0.85099999999999998</v>
      </c>
      <c r="D26">
        <v>346.23399999999998</v>
      </c>
      <c r="E26">
        <v>29.26</v>
      </c>
      <c r="F26">
        <v>5587</v>
      </c>
      <c r="G26">
        <v>17.899999999999999</v>
      </c>
      <c r="I26" s="103">
        <f t="shared" si="0"/>
        <v>116.90278482622701</v>
      </c>
      <c r="J26" s="104">
        <f t="shared" si="1"/>
        <v>24.432682028681441</v>
      </c>
      <c r="K26" s="76">
        <f t="shared" si="4"/>
        <v>244.77323417472738</v>
      </c>
      <c r="L26" s="76">
        <f t="shared" si="2"/>
        <v>183.59553125120186</v>
      </c>
      <c r="M26" s="103">
        <f t="shared" si="5"/>
        <v>9.1968652576014982</v>
      </c>
      <c r="N26" s="103">
        <f t="shared" si="3"/>
        <v>287.40203930004679</v>
      </c>
      <c r="P26" s="54"/>
      <c r="Q26" s="54"/>
      <c r="R26" s="54"/>
    </row>
    <row r="27" spans="1:19">
      <c r="A27" s="102">
        <v>40413</v>
      </c>
      <c r="B27" t="s">
        <v>98</v>
      </c>
      <c r="C27">
        <v>1.018</v>
      </c>
      <c r="D27">
        <v>347.76600000000002</v>
      </c>
      <c r="E27">
        <v>29.21</v>
      </c>
      <c r="F27">
        <v>5589</v>
      </c>
      <c r="G27">
        <v>17.899999999999999</v>
      </c>
      <c r="I27" s="103">
        <f t="shared" si="0"/>
        <v>117.42002977569958</v>
      </c>
      <c r="J27" s="104">
        <f t="shared" si="1"/>
        <v>24.540786223121209</v>
      </c>
      <c r="K27" s="76">
        <f t="shared" si="4"/>
        <v>245.85625131012881</v>
      </c>
      <c r="L27" s="76">
        <f t="shared" si="2"/>
        <v>184.40786315096443</v>
      </c>
      <c r="M27" s="103">
        <f t="shared" si="5"/>
        <v>9.2375574627747579</v>
      </c>
      <c r="N27" s="103">
        <f t="shared" si="3"/>
        <v>288.67367071171117</v>
      </c>
      <c r="P27" s="54"/>
      <c r="Q27" s="54"/>
      <c r="R27" s="54"/>
    </row>
    <row r="28" spans="1:19">
      <c r="A28" s="102">
        <v>40413</v>
      </c>
      <c r="B28" t="s">
        <v>99</v>
      </c>
      <c r="C28">
        <v>1.1850000000000001</v>
      </c>
      <c r="D28">
        <v>342.892</v>
      </c>
      <c r="E28">
        <v>29.37</v>
      </c>
      <c r="F28">
        <v>5571</v>
      </c>
      <c r="G28">
        <v>17.899999999999999</v>
      </c>
      <c r="I28" s="103">
        <f t="shared" si="0"/>
        <v>115.77412626935613</v>
      </c>
      <c r="J28" s="104">
        <f t="shared" si="1"/>
        <v>24.196792390295432</v>
      </c>
      <c r="K28" s="76">
        <f t="shared" si="4"/>
        <v>242.41002780924239</v>
      </c>
      <c r="L28" s="76">
        <f t="shared" si="2"/>
        <v>181.82297580987563</v>
      </c>
      <c r="M28" s="103">
        <f t="shared" si="5"/>
        <v>9.1080724997145914</v>
      </c>
      <c r="N28" s="103">
        <f t="shared" si="3"/>
        <v>284.62726561608099</v>
      </c>
      <c r="P28" s="54"/>
      <c r="Q28" s="54"/>
      <c r="R28" s="54"/>
    </row>
    <row r="29" spans="1:19">
      <c r="A29" s="102">
        <v>40413</v>
      </c>
      <c r="B29" t="s">
        <v>100</v>
      </c>
      <c r="C29">
        <v>1.3520000000000001</v>
      </c>
      <c r="D29">
        <v>348.68900000000002</v>
      </c>
      <c r="E29">
        <v>29.18</v>
      </c>
      <c r="F29">
        <v>5575</v>
      </c>
      <c r="G29">
        <v>17.899999999999999</v>
      </c>
      <c r="I29" s="103">
        <f t="shared" si="0"/>
        <v>117.73165303517359</v>
      </c>
      <c r="J29" s="104">
        <f t="shared" si="1"/>
        <v>24.605915484351282</v>
      </c>
      <c r="K29" s="76">
        <f t="shared" si="4"/>
        <v>246.50873391076919</v>
      </c>
      <c r="L29" s="76">
        <f t="shared" si="2"/>
        <v>184.89726670074646</v>
      </c>
      <c r="M29" s="103">
        <f t="shared" si="5"/>
        <v>9.2620731929412994</v>
      </c>
      <c r="N29" s="103">
        <f t="shared" si="3"/>
        <v>289.43978727941561</v>
      </c>
      <c r="P29" s="54"/>
      <c r="Q29" s="54"/>
      <c r="R29" s="54"/>
    </row>
    <row r="30" spans="1:19">
      <c r="A30" s="102">
        <v>40413</v>
      </c>
      <c r="B30" t="s">
        <v>101</v>
      </c>
      <c r="C30">
        <v>1.5189999999999999</v>
      </c>
      <c r="D30">
        <v>345.62400000000002</v>
      </c>
      <c r="E30">
        <v>29.28</v>
      </c>
      <c r="F30">
        <v>5574</v>
      </c>
      <c r="G30">
        <v>17.899999999999999</v>
      </c>
      <c r="I30" s="103">
        <f t="shared" si="0"/>
        <v>116.69662802473732</v>
      </c>
      <c r="J30" s="104">
        <f t="shared" si="1"/>
        <v>24.3895952571701</v>
      </c>
      <c r="K30" s="76">
        <f t="shared" si="4"/>
        <v>244.34157921353247</v>
      </c>
      <c r="L30" s="76">
        <f t="shared" si="2"/>
        <v>183.27176250996268</v>
      </c>
      <c r="M30" s="103">
        <f t="shared" si="5"/>
        <v>9.1806466848099504</v>
      </c>
      <c r="N30" s="103">
        <f t="shared" si="3"/>
        <v>286.89520890031093</v>
      </c>
      <c r="P30" s="54"/>
      <c r="Q30" s="54"/>
      <c r="R30" s="54"/>
    </row>
    <row r="31" spans="1:19">
      <c r="A31" s="102">
        <v>40413</v>
      </c>
      <c r="B31" t="s">
        <v>102</v>
      </c>
      <c r="C31">
        <v>1.6859999999999999</v>
      </c>
      <c r="D31">
        <v>348.99799999999999</v>
      </c>
      <c r="E31">
        <v>29.17</v>
      </c>
      <c r="F31">
        <v>5566</v>
      </c>
      <c r="G31">
        <v>17.899999999999999</v>
      </c>
      <c r="I31" s="103">
        <f t="shared" si="0"/>
        <v>117.83574102832198</v>
      </c>
      <c r="J31" s="104">
        <f t="shared" si="1"/>
        <v>24.627669874919292</v>
      </c>
      <c r="K31" s="76">
        <f t="shared" si="4"/>
        <v>246.72667529479665</v>
      </c>
      <c r="L31" s="76">
        <f t="shared" si="2"/>
        <v>185.06073663371134</v>
      </c>
      <c r="M31" s="103">
        <f t="shared" si="5"/>
        <v>9.2702619050352215</v>
      </c>
      <c r="N31" s="103">
        <f t="shared" si="3"/>
        <v>289.6956845323507</v>
      </c>
      <c r="P31" s="54"/>
      <c r="Q31" s="54"/>
      <c r="R31" s="54"/>
    </row>
    <row r="32" spans="1:19">
      <c r="A32" s="102">
        <v>40413</v>
      </c>
      <c r="B32" t="s">
        <v>103</v>
      </c>
      <c r="C32">
        <v>1.853</v>
      </c>
      <c r="D32">
        <v>345.49799999999999</v>
      </c>
      <c r="E32">
        <v>29.24</v>
      </c>
      <c r="F32">
        <v>5570</v>
      </c>
      <c r="G32">
        <v>18</v>
      </c>
      <c r="I32" s="103">
        <f t="shared" si="0"/>
        <v>116.89314002944346</v>
      </c>
      <c r="J32" s="104">
        <f t="shared" si="1"/>
        <v>24.430666266153679</v>
      </c>
      <c r="K32" s="76">
        <f t="shared" si="4"/>
        <v>244.72127498298082</v>
      </c>
      <c r="L32" s="76">
        <f t="shared" si="2"/>
        <v>183.55655854471189</v>
      </c>
      <c r="M32" s="103">
        <f t="shared" si="5"/>
        <v>9.1787854698828841</v>
      </c>
      <c r="N32" s="103">
        <f t="shared" si="3"/>
        <v>286.8370459338401</v>
      </c>
      <c r="P32" s="54"/>
      <c r="Q32" s="54"/>
      <c r="R32" s="54"/>
    </row>
    <row r="33" spans="1:18">
      <c r="A33" s="102">
        <v>40413</v>
      </c>
      <c r="B33" t="s">
        <v>104</v>
      </c>
      <c r="C33">
        <v>2.02</v>
      </c>
      <c r="D33">
        <v>346.10899999999998</v>
      </c>
      <c r="E33">
        <v>29.22</v>
      </c>
      <c r="F33">
        <v>5562</v>
      </c>
      <c r="G33">
        <v>18</v>
      </c>
      <c r="I33" s="103">
        <f t="shared" si="0"/>
        <v>117.09977312520013</v>
      </c>
      <c r="J33" s="104">
        <f t="shared" si="1"/>
        <v>24.473852583166828</v>
      </c>
      <c r="K33" s="76">
        <f t="shared" si="4"/>
        <v>245.15387106718657</v>
      </c>
      <c r="L33" s="76">
        <f t="shared" si="2"/>
        <v>183.88103318821092</v>
      </c>
      <c r="M33" s="103">
        <f t="shared" si="5"/>
        <v>9.1950108947149172</v>
      </c>
      <c r="N33" s="103">
        <f t="shared" si="3"/>
        <v>287.34409045984114</v>
      </c>
      <c r="P33" s="54"/>
      <c r="Q33" s="54"/>
      <c r="R33" s="54"/>
    </row>
    <row r="34" spans="1:18">
      <c r="A34" s="102">
        <v>40413</v>
      </c>
      <c r="B34" t="s">
        <v>105</v>
      </c>
      <c r="C34">
        <v>2.1859999999999999</v>
      </c>
      <c r="D34">
        <v>343.673</v>
      </c>
      <c r="E34">
        <v>29.3</v>
      </c>
      <c r="F34">
        <v>5561</v>
      </c>
      <c r="G34">
        <v>18</v>
      </c>
      <c r="I34" s="103">
        <f t="shared" si="0"/>
        <v>116.27577627195136</v>
      </c>
      <c r="J34" s="104">
        <f t="shared" si="1"/>
        <v>24.301637240837831</v>
      </c>
      <c r="K34" s="76">
        <f t="shared" si="4"/>
        <v>243.42879498095758</v>
      </c>
      <c r="L34" s="76">
        <f t="shared" si="2"/>
        <v>182.58711614059013</v>
      </c>
      <c r="M34" s="103">
        <f t="shared" si="5"/>
        <v>9.1303082924756076</v>
      </c>
      <c r="N34" s="103">
        <f t="shared" si="3"/>
        <v>285.32213413986273</v>
      </c>
      <c r="P34" s="54"/>
      <c r="Q34" s="54"/>
      <c r="R34" s="54"/>
    </row>
    <row r="35" spans="1:18">
      <c r="A35" s="102">
        <v>40413</v>
      </c>
      <c r="B35" t="s">
        <v>106</v>
      </c>
      <c r="C35">
        <v>2.3530000000000002</v>
      </c>
      <c r="D35">
        <v>347.334</v>
      </c>
      <c r="E35">
        <v>29.18</v>
      </c>
      <c r="F35">
        <v>5558</v>
      </c>
      <c r="G35">
        <v>18</v>
      </c>
      <c r="I35" s="103">
        <f t="shared" si="0"/>
        <v>117.51431390581214</v>
      </c>
      <c r="J35" s="104">
        <f t="shared" si="1"/>
        <v>24.560491606314734</v>
      </c>
      <c r="K35" s="76">
        <f t="shared" si="4"/>
        <v>246.02173164769846</v>
      </c>
      <c r="L35" s="76">
        <f t="shared" si="2"/>
        <v>184.53198395440995</v>
      </c>
      <c r="M35" s="103">
        <f t="shared" si="5"/>
        <v>9.2275618287799706</v>
      </c>
      <c r="N35" s="103">
        <f t="shared" si="3"/>
        <v>288.36130714937406</v>
      </c>
      <c r="P35" s="54"/>
      <c r="Q35" s="54"/>
      <c r="R35" s="54"/>
    </row>
    <row r="36" spans="1:18">
      <c r="A36" s="102">
        <v>40413</v>
      </c>
      <c r="B36" t="s">
        <v>107</v>
      </c>
      <c r="C36">
        <v>2.52</v>
      </c>
      <c r="D36">
        <v>347.334</v>
      </c>
      <c r="E36">
        <v>29.18</v>
      </c>
      <c r="F36">
        <v>5563</v>
      </c>
      <c r="G36">
        <v>18</v>
      </c>
      <c r="I36" s="103">
        <f t="shared" si="0"/>
        <v>117.51431390581214</v>
      </c>
      <c r="J36" s="104">
        <f t="shared" si="1"/>
        <v>24.560491606314734</v>
      </c>
      <c r="K36" s="76">
        <f t="shared" si="4"/>
        <v>246.02173164769846</v>
      </c>
      <c r="L36" s="76">
        <f t="shared" si="2"/>
        <v>184.53198395440995</v>
      </c>
      <c r="M36" s="103">
        <f t="shared" si="5"/>
        <v>9.2275618287799706</v>
      </c>
      <c r="N36" s="103">
        <f t="shared" si="3"/>
        <v>288.36130714937406</v>
      </c>
      <c r="P36" s="54"/>
      <c r="Q36" s="54"/>
      <c r="R36" s="54"/>
    </row>
    <row r="37" spans="1:18">
      <c r="A37" s="102">
        <v>40413</v>
      </c>
      <c r="B37" t="s">
        <v>108</v>
      </c>
      <c r="C37">
        <v>2.6869999999999998</v>
      </c>
      <c r="D37">
        <v>347.02699999999999</v>
      </c>
      <c r="E37">
        <v>29.19</v>
      </c>
      <c r="F37">
        <v>5546</v>
      </c>
      <c r="G37">
        <v>18</v>
      </c>
      <c r="I37" s="103">
        <f t="shared" si="0"/>
        <v>117.41051903009965</v>
      </c>
      <c r="J37" s="104">
        <f t="shared" si="1"/>
        <v>24.538798477290825</v>
      </c>
      <c r="K37" s="76">
        <f t="shared" ref="K37:K42" si="6">($B$9-EXP(52.57-6690.9/(273.15+G37)-4.681*LN(273.15+G37)))*I37/100*0.2095</f>
        <v>245.80443220382466</v>
      </c>
      <c r="L37" s="76">
        <f t="shared" si="2"/>
        <v>184.36899551748746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9.2194115566870316</v>
      </c>
      <c r="N37" s="103">
        <f t="shared" si="3"/>
        <v>288.10661114646973</v>
      </c>
      <c r="P37" s="54"/>
      <c r="Q37" s="54"/>
      <c r="R37" s="54"/>
    </row>
    <row r="38" spans="1:18">
      <c r="A38" s="102">
        <v>40413</v>
      </c>
      <c r="B38" t="s">
        <v>109</v>
      </c>
      <c r="C38">
        <v>2.8540000000000001</v>
      </c>
      <c r="D38">
        <v>346.41500000000002</v>
      </c>
      <c r="E38">
        <v>29.21</v>
      </c>
      <c r="F38">
        <v>5545</v>
      </c>
      <c r="G38">
        <v>18</v>
      </c>
      <c r="I38" s="103">
        <f t="shared" si="0"/>
        <v>117.20324878272596</v>
      </c>
      <c r="J38" s="104">
        <f t="shared" si="1"/>
        <v>24.495478995589725</v>
      </c>
      <c r="K38" s="76">
        <f t="shared" si="6"/>
        <v>245.37050221280421</v>
      </c>
      <c r="L38" s="76">
        <f t="shared" si="2"/>
        <v>184.04352035883366</v>
      </c>
      <c r="M38" s="103">
        <f t="shared" si="7"/>
        <v>9.2031361008779609</v>
      </c>
      <c r="N38" s="103">
        <f t="shared" si="3"/>
        <v>287.59800315243626</v>
      </c>
      <c r="P38" s="54"/>
      <c r="Q38" s="54"/>
      <c r="R38" s="54"/>
    </row>
    <row r="39" spans="1:18">
      <c r="A39" s="102">
        <v>40413</v>
      </c>
      <c r="B39" t="s">
        <v>110</v>
      </c>
      <c r="C39">
        <v>3.0209999999999999</v>
      </c>
      <c r="D39">
        <v>345.19299999999998</v>
      </c>
      <c r="E39">
        <v>29.25</v>
      </c>
      <c r="F39">
        <v>5549</v>
      </c>
      <c r="G39">
        <v>18</v>
      </c>
      <c r="I39" s="103">
        <f t="shared" si="0"/>
        <v>116.78998230665474</v>
      </c>
      <c r="J39" s="104">
        <f t="shared" si="1"/>
        <v>24.409106302090837</v>
      </c>
      <c r="K39" s="76">
        <f t="shared" si="6"/>
        <v>244.50530944865744</v>
      </c>
      <c r="L39" s="76">
        <f t="shared" si="2"/>
        <v>183.39457062499619</v>
      </c>
      <c r="M39" s="103">
        <f t="shared" si="7"/>
        <v>9.170685228869587</v>
      </c>
      <c r="N39" s="103">
        <f t="shared" si="3"/>
        <v>286.58391340217457</v>
      </c>
      <c r="P39" s="54"/>
      <c r="Q39" s="54"/>
      <c r="R39" s="54"/>
    </row>
    <row r="40" spans="1:18">
      <c r="A40" s="102">
        <v>40413</v>
      </c>
      <c r="B40" t="s">
        <v>111</v>
      </c>
      <c r="C40">
        <v>3.1880000000000002</v>
      </c>
      <c r="D40">
        <v>347.64100000000002</v>
      </c>
      <c r="E40">
        <v>29.17</v>
      </c>
      <c r="F40">
        <v>5547</v>
      </c>
      <c r="G40">
        <v>18</v>
      </c>
      <c r="I40" s="103">
        <f t="shared" si="0"/>
        <v>117.61821547381587</v>
      </c>
      <c r="J40" s="104">
        <f t="shared" si="1"/>
        <v>24.582207034027515</v>
      </c>
      <c r="K40" s="76">
        <f t="shared" si="6"/>
        <v>246.23925445689156</v>
      </c>
      <c r="L40" s="76">
        <f t="shared" si="2"/>
        <v>184.69513992956269</v>
      </c>
      <c r="M40" s="103">
        <f t="shared" si="7"/>
        <v>9.2357204786584024</v>
      </c>
      <c r="N40" s="103">
        <f t="shared" si="3"/>
        <v>288.61626495807508</v>
      </c>
      <c r="P40" s="54"/>
      <c r="Q40" s="54"/>
      <c r="R40" s="54"/>
    </row>
    <row r="41" spans="1:18">
      <c r="A41" s="102">
        <v>40413</v>
      </c>
      <c r="B41" t="s">
        <v>112</v>
      </c>
      <c r="C41">
        <v>3.355</v>
      </c>
      <c r="D41">
        <v>349.49</v>
      </c>
      <c r="E41">
        <v>29.11</v>
      </c>
      <c r="F41">
        <v>5538</v>
      </c>
      <c r="G41">
        <v>18</v>
      </c>
      <c r="I41" s="103">
        <f t="shared" si="0"/>
        <v>118.24387347015768</v>
      </c>
      <c r="J41" s="104">
        <f t="shared" si="1"/>
        <v>24.712969555262951</v>
      </c>
      <c r="K41" s="76">
        <f t="shared" si="6"/>
        <v>247.54909883723329</v>
      </c>
      <c r="L41" s="76">
        <f t="shared" si="2"/>
        <v>185.67760672449654</v>
      </c>
      <c r="M41" s="103">
        <f t="shared" si="7"/>
        <v>9.2848489435494255</v>
      </c>
      <c r="N41" s="103">
        <f t="shared" si="3"/>
        <v>290.15152948591953</v>
      </c>
      <c r="P41" s="54"/>
      <c r="Q41" s="54"/>
      <c r="R41" s="54"/>
    </row>
    <row r="42" spans="1:18">
      <c r="A42" s="102">
        <v>40413</v>
      </c>
      <c r="B42" t="s">
        <v>113</v>
      </c>
      <c r="C42">
        <v>3.5219999999999998</v>
      </c>
      <c r="D42">
        <v>349.18099999999998</v>
      </c>
      <c r="E42">
        <v>29.12</v>
      </c>
      <c r="F42">
        <v>5546</v>
      </c>
      <c r="G42">
        <v>18</v>
      </c>
      <c r="I42" s="103">
        <f t="shared" si="0"/>
        <v>118.13932872765541</v>
      </c>
      <c r="J42" s="104">
        <f t="shared" si="1"/>
        <v>24.691119704079981</v>
      </c>
      <c r="K42" s="76">
        <f t="shared" si="6"/>
        <v>247.33022951204035</v>
      </c>
      <c r="L42" s="76">
        <f t="shared" si="2"/>
        <v>185.51344077649625</v>
      </c>
      <c r="M42" s="103">
        <f t="shared" si="7"/>
        <v>9.2766397897599848</v>
      </c>
      <c r="N42" s="103">
        <f t="shared" si="3"/>
        <v>289.89499342999954</v>
      </c>
      <c r="P42" s="54"/>
      <c r="Q42" s="54"/>
      <c r="R42" s="54"/>
    </row>
    <row r="43" spans="1:18" ht="24">
      <c r="A43" s="102">
        <v>40413</v>
      </c>
      <c r="B43" t="s">
        <v>114</v>
      </c>
      <c r="C43">
        <v>3.6890000000000001</v>
      </c>
      <c r="D43">
        <v>348.13400000000001</v>
      </c>
      <c r="E43">
        <v>29.11</v>
      </c>
      <c r="F43">
        <v>5538</v>
      </c>
      <c r="G43">
        <v>18.100000000000001</v>
      </c>
      <c r="I43" s="103">
        <f t="shared" ref="I43:I88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118.02579663833953</v>
      </c>
      <c r="J43" s="104">
        <f t="shared" si="1"/>
        <v>24.667391497412961</v>
      </c>
      <c r="K43" s="76">
        <f t="shared" ref="K43:K88" si="9">($B$9-EXP(52.57-6690.9/(273.15+G43)-4.681*LN(273.15+G43)))*I43/100*0.2095</f>
        <v>247.06029500134224</v>
      </c>
      <c r="L43" s="76">
        <f t="shared" si="2"/>
        <v>185.31097268368478</v>
      </c>
      <c r="M43" s="103">
        <f t="shared" ref="M43:M88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9.2502867447965365</v>
      </c>
      <c r="N43" s="103">
        <f t="shared" si="3"/>
        <v>289.07146077489176</v>
      </c>
      <c r="P43" s="54"/>
      <c r="Q43" s="111" t="s">
        <v>81</v>
      </c>
      <c r="R43" s="111" t="s">
        <v>82</v>
      </c>
    </row>
    <row r="44" spans="1:18" ht="24">
      <c r="A44" s="102">
        <v>40413</v>
      </c>
      <c r="B44" t="s">
        <v>115</v>
      </c>
      <c r="C44">
        <v>3.855</v>
      </c>
      <c r="D44">
        <v>347.21199999999999</v>
      </c>
      <c r="E44">
        <v>29.14</v>
      </c>
      <c r="F44">
        <v>5533</v>
      </c>
      <c r="G44">
        <v>18.100000000000001</v>
      </c>
      <c r="I44" s="103">
        <f t="shared" si="8"/>
        <v>117.71304561518504</v>
      </c>
      <c r="J44" s="104">
        <f t="shared" si="1"/>
        <v>24.602026533573671</v>
      </c>
      <c r="K44" s="76">
        <f t="shared" si="9"/>
        <v>246.40562151263629</v>
      </c>
      <c r="L44" s="76">
        <f t="shared" si="2"/>
        <v>184.81992582817259</v>
      </c>
      <c r="M44" s="103">
        <f t="shared" si="10"/>
        <v>9.2257748437858407</v>
      </c>
      <c r="N44" s="103">
        <f t="shared" si="3"/>
        <v>288.30546386830753</v>
      </c>
      <c r="P44" s="111" t="s">
        <v>88</v>
      </c>
      <c r="Q44" s="54">
        <f>0.1975*80+286.39</f>
        <v>302.19</v>
      </c>
      <c r="R44" s="111" t="s">
        <v>79</v>
      </c>
    </row>
    <row r="45" spans="1:18" ht="24">
      <c r="A45" s="102">
        <v>40413</v>
      </c>
      <c r="B45" t="s">
        <v>116</v>
      </c>
      <c r="C45">
        <v>4.0220000000000002</v>
      </c>
      <c r="D45">
        <v>346.59800000000001</v>
      </c>
      <c r="E45">
        <v>29.16</v>
      </c>
      <c r="F45">
        <v>5530</v>
      </c>
      <c r="G45">
        <v>18.100000000000001</v>
      </c>
      <c r="I45" s="103">
        <f t="shared" si="8"/>
        <v>117.50508055893191</v>
      </c>
      <c r="J45" s="104">
        <f t="shared" si="1"/>
        <v>24.558561836816764</v>
      </c>
      <c r="K45" s="76">
        <f t="shared" si="9"/>
        <v>245.97029373166561</v>
      </c>
      <c r="L45" s="76">
        <f t="shared" si="2"/>
        <v>184.49340223793942</v>
      </c>
      <c r="M45" s="103">
        <f t="shared" si="10"/>
        <v>9.2094755561891297</v>
      </c>
      <c r="N45" s="103">
        <f t="shared" si="3"/>
        <v>287.79611113091028</v>
      </c>
      <c r="P45" s="111" t="s">
        <v>83</v>
      </c>
      <c r="Q45" s="54">
        <f>0.1975*20+286.39</f>
        <v>290.33999999999997</v>
      </c>
      <c r="R45" s="111" t="s">
        <v>80</v>
      </c>
    </row>
    <row r="46" spans="1:18" ht="39" customHeight="1">
      <c r="A46" s="102">
        <v>40413</v>
      </c>
      <c r="B46" t="s">
        <v>117</v>
      </c>
      <c r="C46">
        <v>4.1890000000000001</v>
      </c>
      <c r="D46">
        <v>348.13400000000001</v>
      </c>
      <c r="E46">
        <v>29.11</v>
      </c>
      <c r="F46">
        <v>5535</v>
      </c>
      <c r="G46">
        <v>18.100000000000001</v>
      </c>
      <c r="I46" s="103">
        <f t="shared" si="8"/>
        <v>118.02579663833953</v>
      </c>
      <c r="J46" s="104">
        <f t="shared" si="1"/>
        <v>24.667391497412961</v>
      </c>
      <c r="K46" s="76">
        <f t="shared" si="9"/>
        <v>247.06029500134224</v>
      </c>
      <c r="L46" s="76">
        <f t="shared" si="2"/>
        <v>185.31097268368478</v>
      </c>
      <c r="M46" s="103">
        <f t="shared" si="10"/>
        <v>9.2502867447965365</v>
      </c>
      <c r="N46" s="103">
        <f t="shared" si="3"/>
        <v>289.07146077489176</v>
      </c>
      <c r="P46" s="111" t="s">
        <v>89</v>
      </c>
      <c r="Q46" s="112">
        <f>Q44-Q45</f>
        <v>11.850000000000023</v>
      </c>
      <c r="R46" s="111" t="s">
        <v>90</v>
      </c>
    </row>
    <row r="47" spans="1:18" ht="40.5" customHeight="1">
      <c r="A47" s="102">
        <v>40413</v>
      </c>
      <c r="B47" t="s">
        <v>118</v>
      </c>
      <c r="C47">
        <v>4.3559999999999999</v>
      </c>
      <c r="D47">
        <v>350.10899999999998</v>
      </c>
      <c r="E47">
        <v>29.09</v>
      </c>
      <c r="F47">
        <v>5521</v>
      </c>
      <c r="G47">
        <v>18</v>
      </c>
      <c r="I47" s="103">
        <f t="shared" si="8"/>
        <v>118.45328620397625</v>
      </c>
      <c r="J47" s="104">
        <f t="shared" si="1"/>
        <v>24.756736816631033</v>
      </c>
      <c r="K47" s="76">
        <f t="shared" si="9"/>
        <v>247.98751422418275</v>
      </c>
      <c r="L47" s="76">
        <f t="shared" si="2"/>
        <v>186.00644621606543</v>
      </c>
      <c r="M47" s="103">
        <f t="shared" si="10"/>
        <v>9.3012926335546577</v>
      </c>
      <c r="N47" s="103">
        <f t="shared" si="3"/>
        <v>290.66539479858307</v>
      </c>
      <c r="P47" s="110" t="s">
        <v>85</v>
      </c>
      <c r="Q47" s="54"/>
      <c r="R47" s="54"/>
    </row>
    <row r="48" spans="1:18">
      <c r="A48" s="102">
        <v>40413</v>
      </c>
      <c r="B48" t="s">
        <v>119</v>
      </c>
      <c r="C48">
        <v>4.5229999999999997</v>
      </c>
      <c r="D48">
        <v>349.18099999999998</v>
      </c>
      <c r="E48">
        <v>29.12</v>
      </c>
      <c r="F48">
        <v>5527</v>
      </c>
      <c r="G48">
        <v>18</v>
      </c>
      <c r="I48" s="103">
        <f t="shared" si="8"/>
        <v>118.13932872765541</v>
      </c>
      <c r="J48" s="104">
        <f t="shared" si="1"/>
        <v>24.691119704079981</v>
      </c>
      <c r="K48" s="76">
        <f t="shared" si="9"/>
        <v>247.33022951204035</v>
      </c>
      <c r="L48" s="76">
        <f t="shared" si="2"/>
        <v>185.51344077649625</v>
      </c>
      <c r="M48" s="103">
        <f t="shared" si="10"/>
        <v>9.2766397897599848</v>
      </c>
      <c r="N48" s="103">
        <f t="shared" si="3"/>
        <v>289.89499342999954</v>
      </c>
    </row>
    <row r="49" spans="1:14">
      <c r="A49" s="102">
        <v>40413</v>
      </c>
      <c r="B49" t="s">
        <v>120</v>
      </c>
      <c r="C49">
        <v>4.6900000000000004</v>
      </c>
      <c r="D49">
        <v>352.59800000000001</v>
      </c>
      <c r="E49">
        <v>29.01</v>
      </c>
      <c r="F49">
        <v>5525</v>
      </c>
      <c r="G49">
        <v>18</v>
      </c>
      <c r="I49" s="103">
        <f t="shared" si="8"/>
        <v>119.29526846672695</v>
      </c>
      <c r="J49" s="104">
        <f t="shared" si="1"/>
        <v>24.932711109545931</v>
      </c>
      <c r="K49" s="76">
        <f t="shared" si="9"/>
        <v>249.75024360934179</v>
      </c>
      <c r="L49" s="76">
        <f t="shared" si="2"/>
        <v>187.32860563848561</v>
      </c>
      <c r="M49" s="103">
        <f t="shared" si="10"/>
        <v>9.367407501863342</v>
      </c>
      <c r="N49" s="103">
        <f t="shared" si="3"/>
        <v>292.73148443322941</v>
      </c>
    </row>
    <row r="50" spans="1:14">
      <c r="A50" s="102">
        <v>40413</v>
      </c>
      <c r="B50" t="s">
        <v>121</v>
      </c>
      <c r="C50">
        <v>4.8570000000000002</v>
      </c>
      <c r="D50">
        <v>350.73</v>
      </c>
      <c r="E50">
        <v>29.07</v>
      </c>
      <c r="F50">
        <v>5525</v>
      </c>
      <c r="G50">
        <v>18</v>
      </c>
      <c r="I50" s="103">
        <f t="shared" si="8"/>
        <v>118.66313090413776</v>
      </c>
      <c r="J50" s="104">
        <f t="shared" si="1"/>
        <v>24.800594358964791</v>
      </c>
      <c r="K50" s="76">
        <f t="shared" si="9"/>
        <v>248.4268339529454</v>
      </c>
      <c r="L50" s="76">
        <f t="shared" si="2"/>
        <v>186.33596402165088</v>
      </c>
      <c r="M50" s="103">
        <f t="shared" si="10"/>
        <v>9.3177702427992166</v>
      </c>
      <c r="N50" s="103">
        <f t="shared" si="3"/>
        <v>291.18032008747554</v>
      </c>
    </row>
    <row r="51" spans="1:14">
      <c r="A51" s="102">
        <v>40413</v>
      </c>
      <c r="B51" t="s">
        <v>122</v>
      </c>
      <c r="C51">
        <v>5.024</v>
      </c>
      <c r="D51">
        <v>350.73</v>
      </c>
      <c r="E51">
        <v>29.07</v>
      </c>
      <c r="F51">
        <v>5520</v>
      </c>
      <c r="G51">
        <v>18</v>
      </c>
      <c r="I51" s="103">
        <f t="shared" si="8"/>
        <v>118.66313090413776</v>
      </c>
      <c r="J51" s="104">
        <f t="shared" si="1"/>
        <v>24.800594358964791</v>
      </c>
      <c r="K51" s="76">
        <f t="shared" si="9"/>
        <v>248.4268339529454</v>
      </c>
      <c r="L51" s="76">
        <f t="shared" si="2"/>
        <v>186.33596402165088</v>
      </c>
      <c r="M51" s="103">
        <f t="shared" si="10"/>
        <v>9.3177702427992166</v>
      </c>
      <c r="N51" s="103">
        <f t="shared" si="3"/>
        <v>291.18032008747554</v>
      </c>
    </row>
    <row r="52" spans="1:14">
      <c r="A52" s="102">
        <v>40413</v>
      </c>
      <c r="B52" t="s">
        <v>123</v>
      </c>
      <c r="C52">
        <v>5.1909999999999998</v>
      </c>
      <c r="D52">
        <v>350.41899999999998</v>
      </c>
      <c r="E52">
        <v>29.08</v>
      </c>
      <c r="F52">
        <v>5532</v>
      </c>
      <c r="G52">
        <v>18</v>
      </c>
      <c r="I52" s="103">
        <f t="shared" si="8"/>
        <v>118.55815448555896</v>
      </c>
      <c r="J52" s="104">
        <f t="shared" si="1"/>
        <v>24.778654287481821</v>
      </c>
      <c r="K52" s="76">
        <f t="shared" si="9"/>
        <v>248.20706089362574</v>
      </c>
      <c r="L52" s="76">
        <f t="shared" si="2"/>
        <v>186.17112021543761</v>
      </c>
      <c r="M52" s="103">
        <f t="shared" si="10"/>
        <v>9.3095271925630012</v>
      </c>
      <c r="N52" s="103">
        <f t="shared" si="3"/>
        <v>290.92272476759376</v>
      </c>
    </row>
    <row r="53" spans="1:14">
      <c r="A53" s="102">
        <v>40413</v>
      </c>
      <c r="B53" t="s">
        <v>124</v>
      </c>
      <c r="C53">
        <v>5.3579999999999997</v>
      </c>
      <c r="D53">
        <v>349.61500000000001</v>
      </c>
      <c r="E53">
        <v>29.15</v>
      </c>
      <c r="F53">
        <v>5523</v>
      </c>
      <c r="G53">
        <v>17.899999999999999</v>
      </c>
      <c r="I53" s="103">
        <f t="shared" si="8"/>
        <v>118.04423823657253</v>
      </c>
      <c r="J53" s="104">
        <f t="shared" si="1"/>
        <v>24.671245791443656</v>
      </c>
      <c r="K53" s="76">
        <f t="shared" si="9"/>
        <v>247.16323064337749</v>
      </c>
      <c r="L53" s="76">
        <f t="shared" si="2"/>
        <v>185.38818097791622</v>
      </c>
      <c r="M53" s="103">
        <f t="shared" si="10"/>
        <v>9.2866646000926316</v>
      </c>
      <c r="N53" s="103">
        <f t="shared" si="3"/>
        <v>290.20826875289475</v>
      </c>
    </row>
    <row r="54" spans="1:14">
      <c r="A54" s="102">
        <v>40413</v>
      </c>
      <c r="B54" t="s">
        <v>125</v>
      </c>
      <c r="C54">
        <v>5.524</v>
      </c>
      <c r="D54">
        <v>353.97399999999999</v>
      </c>
      <c r="E54">
        <v>29.01</v>
      </c>
      <c r="F54">
        <v>5514</v>
      </c>
      <c r="G54">
        <v>17.899999999999999</v>
      </c>
      <c r="I54" s="103">
        <f t="shared" si="8"/>
        <v>119.51580285779765</v>
      </c>
      <c r="J54" s="104">
        <f t="shared" si="1"/>
        <v>24.978802797279709</v>
      </c>
      <c r="K54" s="76">
        <f t="shared" si="9"/>
        <v>250.24442013060667</v>
      </c>
      <c r="L54" s="76">
        <f t="shared" si="2"/>
        <v>187.69926953586554</v>
      </c>
      <c r="M54" s="103">
        <f t="shared" si="10"/>
        <v>9.4024341393673243</v>
      </c>
      <c r="N54" s="103">
        <f t="shared" si="3"/>
        <v>293.82606685522887</v>
      </c>
    </row>
    <row r="55" spans="1:14">
      <c r="A55" s="102">
        <v>40413</v>
      </c>
      <c r="B55" t="s">
        <v>126</v>
      </c>
      <c r="C55">
        <v>5.6909999999999998</v>
      </c>
      <c r="D55">
        <v>352.72199999999998</v>
      </c>
      <c r="E55">
        <v>29.05</v>
      </c>
      <c r="F55">
        <v>5515</v>
      </c>
      <c r="G55">
        <v>17.899999999999999</v>
      </c>
      <c r="I55" s="103">
        <f t="shared" si="8"/>
        <v>119.09318629801949</v>
      </c>
      <c r="J55" s="104">
        <f t="shared" si="1"/>
        <v>24.890475936286069</v>
      </c>
      <c r="K55" s="76">
        <f t="shared" si="9"/>
        <v>249.35953768485081</v>
      </c>
      <c r="L55" s="76">
        <f t="shared" si="2"/>
        <v>187.03555128549735</v>
      </c>
      <c r="M55" s="103">
        <f t="shared" si="10"/>
        <v>9.3691864493170982</v>
      </c>
      <c r="N55" s="103">
        <f t="shared" si="3"/>
        <v>292.78707654115931</v>
      </c>
    </row>
    <row r="56" spans="1:14">
      <c r="A56" s="102">
        <v>40413</v>
      </c>
      <c r="B56" t="s">
        <v>127</v>
      </c>
      <c r="C56">
        <v>5.8579999999999997</v>
      </c>
      <c r="D56">
        <v>354.601</v>
      </c>
      <c r="E56">
        <v>28.99</v>
      </c>
      <c r="F56">
        <v>5519</v>
      </c>
      <c r="G56">
        <v>17.899999999999999</v>
      </c>
      <c r="I56" s="103">
        <f t="shared" si="8"/>
        <v>119.72776668287946</v>
      </c>
      <c r="J56" s="104">
        <f t="shared" si="1"/>
        <v>25.023103236721806</v>
      </c>
      <c r="K56" s="76">
        <f t="shared" si="9"/>
        <v>250.68823394625221</v>
      </c>
      <c r="L56" s="76">
        <f t="shared" si="2"/>
        <v>188.03215819313556</v>
      </c>
      <c r="M56" s="103">
        <f t="shared" si="10"/>
        <v>9.419109556823468</v>
      </c>
      <c r="N56" s="103">
        <f t="shared" si="3"/>
        <v>294.3471736507334</v>
      </c>
    </row>
    <row r="57" spans="1:14">
      <c r="A57" s="102">
        <v>40413</v>
      </c>
      <c r="B57" t="s">
        <v>128</v>
      </c>
      <c r="C57">
        <v>6.0250000000000004</v>
      </c>
      <c r="D57">
        <v>350.54399999999998</v>
      </c>
      <c r="E57">
        <v>29.12</v>
      </c>
      <c r="F57">
        <v>5513</v>
      </c>
      <c r="G57">
        <v>17.899999999999999</v>
      </c>
      <c r="I57" s="103">
        <f t="shared" si="8"/>
        <v>118.35778926617515</v>
      </c>
      <c r="J57" s="104">
        <f t="shared" si="1"/>
        <v>24.736777956630604</v>
      </c>
      <c r="K57" s="76">
        <f t="shared" si="9"/>
        <v>247.81974964511676</v>
      </c>
      <c r="L57" s="76">
        <f t="shared" si="2"/>
        <v>185.88061208586487</v>
      </c>
      <c r="M57" s="103">
        <f t="shared" si="10"/>
        <v>9.311331989966396</v>
      </c>
      <c r="N57" s="103">
        <f t="shared" si="3"/>
        <v>290.97912468644989</v>
      </c>
    </row>
    <row r="58" spans="1:14">
      <c r="A58" s="102">
        <v>40413</v>
      </c>
      <c r="B58" t="s">
        <v>129</v>
      </c>
      <c r="C58">
        <v>6.1920000000000002</v>
      </c>
      <c r="D58">
        <v>352.72199999999998</v>
      </c>
      <c r="E58">
        <v>29.05</v>
      </c>
      <c r="F58">
        <v>5510</v>
      </c>
      <c r="G58">
        <v>17.899999999999999</v>
      </c>
      <c r="I58" s="103">
        <f t="shared" si="8"/>
        <v>119.09318629801949</v>
      </c>
      <c r="J58" s="104">
        <f t="shared" si="1"/>
        <v>24.890475936286069</v>
      </c>
      <c r="K58" s="76">
        <f t="shared" si="9"/>
        <v>249.35953768485081</v>
      </c>
      <c r="L58" s="76">
        <f t="shared" si="2"/>
        <v>187.03555128549735</v>
      </c>
      <c r="M58" s="103">
        <f t="shared" si="10"/>
        <v>9.3691864493170982</v>
      </c>
      <c r="N58" s="103">
        <f t="shared" si="3"/>
        <v>292.78707654115931</v>
      </c>
    </row>
    <row r="59" spans="1:14">
      <c r="A59" s="102">
        <v>40413</v>
      </c>
      <c r="B59" t="s">
        <v>130</v>
      </c>
      <c r="C59">
        <v>6.359</v>
      </c>
      <c r="D59">
        <v>353.66</v>
      </c>
      <c r="E59">
        <v>29.02</v>
      </c>
      <c r="F59">
        <v>5504</v>
      </c>
      <c r="G59">
        <v>17.899999999999999</v>
      </c>
      <c r="I59" s="103">
        <f t="shared" si="8"/>
        <v>119.40998505238146</v>
      </c>
      <c r="J59" s="104">
        <f t="shared" si="1"/>
        <v>24.956686875947721</v>
      </c>
      <c r="K59" s="76">
        <f t="shared" si="9"/>
        <v>250.02285683334651</v>
      </c>
      <c r="L59" s="76">
        <f t="shared" si="2"/>
        <v>187.53308293705953</v>
      </c>
      <c r="M59" s="103">
        <f t="shared" si="10"/>
        <v>9.3941093411196643</v>
      </c>
      <c r="N59" s="103">
        <f t="shared" si="3"/>
        <v>293.56591690998948</v>
      </c>
    </row>
    <row r="60" spans="1:14">
      <c r="A60" s="102">
        <v>40413</v>
      </c>
      <c r="B60" t="s">
        <v>131</v>
      </c>
      <c r="C60">
        <v>6.5259999999999998</v>
      </c>
      <c r="D60">
        <v>353.66</v>
      </c>
      <c r="E60">
        <v>29.02</v>
      </c>
      <c r="F60">
        <v>5521</v>
      </c>
      <c r="G60">
        <v>17.899999999999999</v>
      </c>
      <c r="I60" s="103">
        <f t="shared" si="8"/>
        <v>119.40998505238146</v>
      </c>
      <c r="J60" s="104">
        <f t="shared" si="1"/>
        <v>24.956686875947721</v>
      </c>
      <c r="K60" s="76">
        <f t="shared" si="9"/>
        <v>250.02285683334651</v>
      </c>
      <c r="L60" s="76">
        <f t="shared" si="2"/>
        <v>187.53308293705953</v>
      </c>
      <c r="M60" s="103">
        <f t="shared" si="10"/>
        <v>9.3941093411196643</v>
      </c>
      <c r="N60" s="103">
        <f t="shared" si="3"/>
        <v>293.56591690998948</v>
      </c>
    </row>
    <row r="61" spans="1:14">
      <c r="A61" s="102">
        <v>40413</v>
      </c>
      <c r="B61" t="s">
        <v>132</v>
      </c>
      <c r="C61">
        <v>6.6929999999999996</v>
      </c>
      <c r="D61">
        <v>353.66</v>
      </c>
      <c r="E61">
        <v>29.02</v>
      </c>
      <c r="F61">
        <v>5507</v>
      </c>
      <c r="G61">
        <v>17.899999999999999</v>
      </c>
      <c r="I61" s="103">
        <f t="shared" si="8"/>
        <v>119.40998505238146</v>
      </c>
      <c r="J61" s="104">
        <f t="shared" si="1"/>
        <v>24.956686875947721</v>
      </c>
      <c r="K61" s="76">
        <f t="shared" si="9"/>
        <v>250.02285683334651</v>
      </c>
      <c r="L61" s="76">
        <f t="shared" si="2"/>
        <v>187.53308293705953</v>
      </c>
      <c r="M61" s="103">
        <f t="shared" si="10"/>
        <v>9.3941093411196643</v>
      </c>
      <c r="N61" s="103">
        <f t="shared" si="3"/>
        <v>293.56591690998948</v>
      </c>
    </row>
    <row r="62" spans="1:14">
      <c r="A62" s="102">
        <v>40413</v>
      </c>
      <c r="B62" t="s">
        <v>133</v>
      </c>
      <c r="C62">
        <v>6.86</v>
      </c>
      <c r="D62">
        <v>356.17599999999999</v>
      </c>
      <c r="E62">
        <v>28.94</v>
      </c>
      <c r="F62">
        <v>5508</v>
      </c>
      <c r="G62">
        <v>17.899999999999999</v>
      </c>
      <c r="I62" s="103">
        <f t="shared" si="8"/>
        <v>120.25959772782795</v>
      </c>
      <c r="J62" s="104">
        <f t="shared" si="1"/>
        <v>25.13425592511604</v>
      </c>
      <c r="K62" s="76">
        <f t="shared" si="9"/>
        <v>251.80179172077462</v>
      </c>
      <c r="L62" s="76">
        <f t="shared" si="2"/>
        <v>188.86739751937009</v>
      </c>
      <c r="M62" s="103">
        <f t="shared" si="10"/>
        <v>9.4609492654965432</v>
      </c>
      <c r="N62" s="103">
        <f t="shared" si="3"/>
        <v>295.65466454676698</v>
      </c>
    </row>
    <row r="63" spans="1:14">
      <c r="A63" s="102">
        <v>40413</v>
      </c>
      <c r="B63" t="s">
        <v>134</v>
      </c>
      <c r="C63">
        <v>7.0270000000000001</v>
      </c>
      <c r="D63">
        <v>355.54500000000002</v>
      </c>
      <c r="E63">
        <v>28.96</v>
      </c>
      <c r="F63">
        <v>5499</v>
      </c>
      <c r="G63">
        <v>17.899999999999999</v>
      </c>
      <c r="I63" s="103">
        <f t="shared" si="8"/>
        <v>120.0465351720029</v>
      </c>
      <c r="J63" s="104">
        <f t="shared" si="1"/>
        <v>25.089725850948607</v>
      </c>
      <c r="K63" s="76">
        <f t="shared" si="9"/>
        <v>251.35567736217871</v>
      </c>
      <c r="L63" s="76">
        <f t="shared" si="2"/>
        <v>188.53278330821522</v>
      </c>
      <c r="M63" s="103">
        <f t="shared" si="10"/>
        <v>9.4441874097351466</v>
      </c>
      <c r="N63" s="103">
        <f t="shared" si="3"/>
        <v>295.13085655422333</v>
      </c>
    </row>
    <row r="64" spans="1:14">
      <c r="A64" s="102">
        <v>40413</v>
      </c>
      <c r="B64" t="s">
        <v>135</v>
      </c>
      <c r="C64">
        <v>7.194</v>
      </c>
      <c r="D64">
        <v>353.66</v>
      </c>
      <c r="E64">
        <v>29.02</v>
      </c>
      <c r="F64">
        <v>5492</v>
      </c>
      <c r="G64">
        <v>17.899999999999999</v>
      </c>
      <c r="I64" s="103">
        <f t="shared" si="8"/>
        <v>119.40998505238146</v>
      </c>
      <c r="J64" s="104">
        <f t="shared" si="1"/>
        <v>24.956686875947721</v>
      </c>
      <c r="K64" s="76">
        <f t="shared" si="9"/>
        <v>250.02285683334651</v>
      </c>
      <c r="L64" s="76">
        <f t="shared" si="2"/>
        <v>187.53308293705953</v>
      </c>
      <c r="M64" s="103">
        <f t="shared" si="10"/>
        <v>9.3941093411196643</v>
      </c>
      <c r="N64" s="103">
        <f t="shared" si="3"/>
        <v>293.56591690998948</v>
      </c>
    </row>
    <row r="65" spans="1:14">
      <c r="A65" s="102">
        <v>40413</v>
      </c>
      <c r="B65" t="s">
        <v>136</v>
      </c>
      <c r="C65">
        <v>7.3609999999999998</v>
      </c>
      <c r="D65">
        <v>355.54500000000002</v>
      </c>
      <c r="E65">
        <v>28.96</v>
      </c>
      <c r="F65">
        <v>5501</v>
      </c>
      <c r="G65">
        <v>17.899999999999999</v>
      </c>
      <c r="I65" s="103">
        <f t="shared" si="8"/>
        <v>120.0465351720029</v>
      </c>
      <c r="J65" s="104">
        <f t="shared" si="1"/>
        <v>25.089725850948607</v>
      </c>
      <c r="K65" s="76">
        <f t="shared" si="9"/>
        <v>251.35567736217871</v>
      </c>
      <c r="L65" s="76">
        <f t="shared" si="2"/>
        <v>188.53278330821522</v>
      </c>
      <c r="M65" s="103">
        <f t="shared" si="10"/>
        <v>9.4441874097351466</v>
      </c>
      <c r="N65" s="103">
        <f t="shared" si="3"/>
        <v>295.13085655422333</v>
      </c>
    </row>
    <row r="66" spans="1:14">
      <c r="A66" s="102">
        <v>40413</v>
      </c>
      <c r="B66" t="s">
        <v>137</v>
      </c>
      <c r="C66">
        <v>7.5270000000000001</v>
      </c>
      <c r="D66">
        <v>355.86099999999999</v>
      </c>
      <c r="E66">
        <v>28.95</v>
      </c>
      <c r="F66">
        <v>5501</v>
      </c>
      <c r="G66">
        <v>17.899999999999999</v>
      </c>
      <c r="I66" s="103">
        <f t="shared" si="8"/>
        <v>120.15301132792899</v>
      </c>
      <c r="J66" s="104">
        <f t="shared" si="1"/>
        <v>25.111979367537156</v>
      </c>
      <c r="K66" s="76">
        <f t="shared" si="9"/>
        <v>251.57861912603201</v>
      </c>
      <c r="L66" s="76">
        <f t="shared" si="2"/>
        <v>188.70000384485081</v>
      </c>
      <c r="M66" s="103">
        <f t="shared" si="10"/>
        <v>9.4525640011110923</v>
      </c>
      <c r="N66" s="103">
        <f t="shared" si="3"/>
        <v>295.39262503472162</v>
      </c>
    </row>
    <row r="67" spans="1:14">
      <c r="A67" s="102">
        <v>40413</v>
      </c>
      <c r="B67" t="s">
        <v>138</v>
      </c>
      <c r="C67">
        <v>7.694</v>
      </c>
      <c r="D67">
        <v>356.49200000000002</v>
      </c>
      <c r="E67">
        <v>28.93</v>
      </c>
      <c r="F67">
        <v>5496</v>
      </c>
      <c r="G67">
        <v>17.899999999999999</v>
      </c>
      <c r="I67" s="103">
        <f t="shared" si="8"/>
        <v>120.36629452055922</v>
      </c>
      <c r="J67" s="104">
        <f t="shared" si="1"/>
        <v>25.156555554796878</v>
      </c>
      <c r="K67" s="76">
        <f t="shared" si="9"/>
        <v>252.02519545809133</v>
      </c>
      <c r="L67" s="76">
        <f t="shared" si="2"/>
        <v>189.03496456555655</v>
      </c>
      <c r="M67" s="103">
        <f t="shared" si="10"/>
        <v>9.4693432146024321</v>
      </c>
      <c r="N67" s="103">
        <f t="shared" si="3"/>
        <v>295.91697545632599</v>
      </c>
    </row>
    <row r="68" spans="1:14">
      <c r="A68" s="102">
        <v>40413</v>
      </c>
      <c r="B68" t="s">
        <v>139</v>
      </c>
      <c r="C68">
        <v>7.8609999999999998</v>
      </c>
      <c r="D68">
        <v>359.03199999999998</v>
      </c>
      <c r="E68">
        <v>28.85</v>
      </c>
      <c r="F68">
        <v>5493</v>
      </c>
      <c r="G68">
        <v>17.899999999999999</v>
      </c>
      <c r="I68" s="103">
        <f t="shared" si="8"/>
        <v>121.22386094290268</v>
      </c>
      <c r="J68" s="104">
        <f t="shared" si="1"/>
        <v>25.335786937066658</v>
      </c>
      <c r="K68" s="76">
        <f t="shared" si="9"/>
        <v>253.82078404931843</v>
      </c>
      <c r="L68" s="76">
        <f t="shared" si="2"/>
        <v>190.38177048748025</v>
      </c>
      <c r="M68" s="103">
        <f t="shared" si="10"/>
        <v>9.5368088686282082</v>
      </c>
      <c r="N68" s="103">
        <f t="shared" si="3"/>
        <v>298.0252771446315</v>
      </c>
    </row>
    <row r="69" spans="1:14">
      <c r="A69" s="102">
        <v>40413</v>
      </c>
      <c r="B69" t="s">
        <v>140</v>
      </c>
      <c r="C69">
        <v>8.0280000000000005</v>
      </c>
      <c r="D69">
        <v>358.077</v>
      </c>
      <c r="E69">
        <v>28.88</v>
      </c>
      <c r="F69">
        <v>5495</v>
      </c>
      <c r="G69">
        <v>17.899999999999999</v>
      </c>
      <c r="I69" s="103">
        <f t="shared" si="8"/>
        <v>120.90143960275743</v>
      </c>
      <c r="J69" s="104">
        <f t="shared" si="1"/>
        <v>25.268400876976301</v>
      </c>
      <c r="K69" s="76">
        <f t="shared" si="9"/>
        <v>253.14569222570097</v>
      </c>
      <c r="L69" s="76">
        <f t="shared" si="2"/>
        <v>189.87540857900493</v>
      </c>
      <c r="M69" s="103">
        <f t="shared" si="10"/>
        <v>9.5114436420777988</v>
      </c>
      <c r="N69" s="103">
        <f t="shared" si="3"/>
        <v>297.2326138149312</v>
      </c>
    </row>
    <row r="70" spans="1:14">
      <c r="A70" s="102">
        <v>40413</v>
      </c>
      <c r="B70" t="s">
        <v>141</v>
      </c>
      <c r="C70">
        <v>8.1950000000000003</v>
      </c>
      <c r="D70">
        <v>357.44200000000001</v>
      </c>
      <c r="E70">
        <v>28.9</v>
      </c>
      <c r="F70">
        <v>5486</v>
      </c>
      <c r="G70">
        <v>17.899999999999999</v>
      </c>
      <c r="I70" s="103">
        <f t="shared" si="8"/>
        <v>120.68704874776216</v>
      </c>
      <c r="J70" s="104">
        <f t="shared" si="1"/>
        <v>25.22359318828229</v>
      </c>
      <c r="K70" s="76">
        <f t="shared" si="9"/>
        <v>252.69679664949476</v>
      </c>
      <c r="L70" s="76">
        <f t="shared" si="2"/>
        <v>189.53870827732462</v>
      </c>
      <c r="M70" s="103">
        <f t="shared" si="10"/>
        <v>9.4945772876211052</v>
      </c>
      <c r="N70" s="103">
        <f t="shared" si="3"/>
        <v>296.70554023815953</v>
      </c>
    </row>
    <row r="71" spans="1:14">
      <c r="A71" s="102">
        <v>40413</v>
      </c>
      <c r="B71" t="s">
        <v>142</v>
      </c>
      <c r="C71">
        <v>8.3620000000000001</v>
      </c>
      <c r="D71">
        <v>356.49200000000002</v>
      </c>
      <c r="E71">
        <v>28.93</v>
      </c>
      <c r="F71">
        <v>5491</v>
      </c>
      <c r="G71">
        <v>17.899999999999999</v>
      </c>
      <c r="I71" s="103">
        <f t="shared" si="8"/>
        <v>120.36629452055922</v>
      </c>
      <c r="J71" s="104">
        <f t="shared" si="1"/>
        <v>25.156555554796878</v>
      </c>
      <c r="K71" s="76">
        <f t="shared" si="9"/>
        <v>252.02519545809133</v>
      </c>
      <c r="L71" s="76">
        <f t="shared" si="2"/>
        <v>189.03496456555655</v>
      </c>
      <c r="M71" s="103">
        <f t="shared" si="10"/>
        <v>9.4693432146024321</v>
      </c>
      <c r="N71" s="103">
        <f t="shared" si="3"/>
        <v>295.91697545632599</v>
      </c>
    </row>
    <row r="72" spans="1:14">
      <c r="A72" s="102">
        <v>40413</v>
      </c>
      <c r="B72" t="s">
        <v>143</v>
      </c>
      <c r="C72">
        <v>8.5289999999999999</v>
      </c>
      <c r="D72">
        <v>359.03199999999998</v>
      </c>
      <c r="E72">
        <v>28.85</v>
      </c>
      <c r="F72">
        <v>5491</v>
      </c>
      <c r="G72">
        <v>17.899999999999999</v>
      </c>
      <c r="I72" s="103">
        <f t="shared" si="8"/>
        <v>121.22386094290268</v>
      </c>
      <c r="J72" s="104">
        <f t="shared" si="1"/>
        <v>25.335786937066658</v>
      </c>
      <c r="K72" s="76">
        <f t="shared" si="9"/>
        <v>253.82078404931843</v>
      </c>
      <c r="L72" s="76">
        <f t="shared" si="2"/>
        <v>190.38177048748025</v>
      </c>
      <c r="M72" s="103">
        <f t="shared" si="10"/>
        <v>9.5368088686282082</v>
      </c>
      <c r="N72" s="103">
        <f t="shared" si="3"/>
        <v>298.0252771446315</v>
      </c>
    </row>
    <row r="73" spans="1:14">
      <c r="A73" s="102">
        <v>40413</v>
      </c>
      <c r="B73" t="s">
        <v>144</v>
      </c>
      <c r="C73">
        <v>8.6959999999999997</v>
      </c>
      <c r="D73">
        <v>354.16399999999999</v>
      </c>
      <c r="E73">
        <v>28.96</v>
      </c>
      <c r="F73">
        <v>5483</v>
      </c>
      <c r="G73">
        <v>18</v>
      </c>
      <c r="I73" s="103">
        <f t="shared" si="8"/>
        <v>119.82505037709439</v>
      </c>
      <c r="J73" s="104">
        <f t="shared" si="1"/>
        <v>25.043435528812726</v>
      </c>
      <c r="K73" s="76">
        <f t="shared" si="9"/>
        <v>250.8593669037916</v>
      </c>
      <c r="L73" s="76">
        <f t="shared" si="2"/>
        <v>188.16051882194355</v>
      </c>
      <c r="M73" s="103">
        <f t="shared" si="10"/>
        <v>9.4090075008013692</v>
      </c>
      <c r="N73" s="103">
        <f t="shared" si="3"/>
        <v>294.03148440004281</v>
      </c>
    </row>
    <row r="74" spans="1:14">
      <c r="A74" s="102">
        <v>40413</v>
      </c>
      <c r="B74" t="s">
        <v>145</v>
      </c>
      <c r="C74">
        <v>8.8629999999999995</v>
      </c>
      <c r="D74">
        <v>355.42200000000003</v>
      </c>
      <c r="E74">
        <v>28.92</v>
      </c>
      <c r="F74">
        <v>5470</v>
      </c>
      <c r="G74">
        <v>18</v>
      </c>
      <c r="I74" s="103">
        <f t="shared" si="8"/>
        <v>120.25085322351411</v>
      </c>
      <c r="J74" s="104">
        <f t="shared" si="1"/>
        <v>25.13242832371445</v>
      </c>
      <c r="K74" s="76">
        <f t="shared" si="9"/>
        <v>251.75080514765236</v>
      </c>
      <c r="L74" s="76">
        <f t="shared" si="2"/>
        <v>188.82915433885807</v>
      </c>
      <c r="M74" s="103">
        <f t="shared" si="10"/>
        <v>9.4424427646566116</v>
      </c>
      <c r="N74" s="103">
        <f t="shared" si="3"/>
        <v>295.07633639551909</v>
      </c>
    </row>
    <row r="75" spans="1:14">
      <c r="A75" s="102">
        <v>40413</v>
      </c>
      <c r="B75" t="s">
        <v>146</v>
      </c>
      <c r="C75">
        <v>9.0299999999999994</v>
      </c>
      <c r="D75">
        <v>357.95499999999998</v>
      </c>
      <c r="E75">
        <v>28.84</v>
      </c>
      <c r="F75">
        <v>5475</v>
      </c>
      <c r="G75">
        <v>18</v>
      </c>
      <c r="I75" s="103">
        <f t="shared" si="8"/>
        <v>121.10777226577731</v>
      </c>
      <c r="J75" s="104">
        <f t="shared" si="1"/>
        <v>25.311524403547455</v>
      </c>
      <c r="K75" s="76">
        <f t="shared" si="9"/>
        <v>253.54480538177236</v>
      </c>
      <c r="L75" s="76">
        <f t="shared" si="2"/>
        <v>190.17476889168506</v>
      </c>
      <c r="M75" s="103">
        <f t="shared" si="10"/>
        <v>9.5097305118418625</v>
      </c>
      <c r="N75" s="103">
        <f t="shared" si="3"/>
        <v>297.17907849505821</v>
      </c>
    </row>
    <row r="76" spans="1:14">
      <c r="A76" s="102">
        <v>40413</v>
      </c>
      <c r="B76" t="s">
        <v>147</v>
      </c>
      <c r="C76">
        <v>9.1969999999999992</v>
      </c>
      <c r="D76">
        <v>353.22300000000001</v>
      </c>
      <c r="E76">
        <v>28.99</v>
      </c>
      <c r="F76">
        <v>5487</v>
      </c>
      <c r="G76">
        <v>18</v>
      </c>
      <c r="I76" s="103">
        <f t="shared" si="8"/>
        <v>119.50685271418814</v>
      </c>
      <c r="J76" s="104">
        <f t="shared" si="1"/>
        <v>24.976932217265322</v>
      </c>
      <c r="K76" s="76">
        <f t="shared" si="9"/>
        <v>250.19320516202117</v>
      </c>
      <c r="L76" s="76">
        <f t="shared" si="2"/>
        <v>187.66085504419462</v>
      </c>
      <c r="M76" s="103">
        <f t="shared" si="10"/>
        <v>9.3840217053637698</v>
      </c>
      <c r="N76" s="103">
        <f t="shared" si="3"/>
        <v>293.25067829261781</v>
      </c>
    </row>
    <row r="77" spans="1:14">
      <c r="A77" s="102">
        <v>40413</v>
      </c>
      <c r="B77" t="s">
        <v>148</v>
      </c>
      <c r="C77">
        <v>9.3629999999999995</v>
      </c>
      <c r="D77">
        <v>355.10700000000003</v>
      </c>
      <c r="E77">
        <v>28.93</v>
      </c>
      <c r="F77">
        <v>5481</v>
      </c>
      <c r="G77">
        <v>18</v>
      </c>
      <c r="I77" s="103">
        <f t="shared" si="8"/>
        <v>120.14423714184608</v>
      </c>
      <c r="J77" s="104">
        <f t="shared" si="1"/>
        <v>25.11014556264583</v>
      </c>
      <c r="K77" s="76">
        <f t="shared" si="9"/>
        <v>251.52759937669845</v>
      </c>
      <c r="L77" s="76">
        <f t="shared" si="2"/>
        <v>188.66173578006513</v>
      </c>
      <c r="M77" s="103">
        <f t="shared" si="10"/>
        <v>9.4340709633599396</v>
      </c>
      <c r="N77" s="103">
        <f t="shared" si="3"/>
        <v>294.81471760499812</v>
      </c>
    </row>
    <row r="78" spans="1:14">
      <c r="A78" s="102">
        <v>40413</v>
      </c>
      <c r="B78" t="s">
        <v>149</v>
      </c>
      <c r="C78">
        <v>9.5139999999999993</v>
      </c>
      <c r="D78">
        <v>355.738</v>
      </c>
      <c r="E78">
        <v>28.91</v>
      </c>
      <c r="F78">
        <v>5472</v>
      </c>
      <c r="G78">
        <v>18</v>
      </c>
      <c r="I78" s="103">
        <f t="shared" si="8"/>
        <v>120.35757980015217</v>
      </c>
      <c r="J78" s="104">
        <f t="shared" si="1"/>
        <v>25.154734178231802</v>
      </c>
      <c r="K78" s="76">
        <f t="shared" si="9"/>
        <v>251.97424224501196</v>
      </c>
      <c r="L78" s="76">
        <f t="shared" si="2"/>
        <v>188.99674640720357</v>
      </c>
      <c r="M78" s="103">
        <f t="shared" si="10"/>
        <v>9.4508232423360443</v>
      </c>
      <c r="N78" s="103">
        <f t="shared" si="3"/>
        <v>295.33822632300138</v>
      </c>
    </row>
    <row r="79" spans="1:14">
      <c r="A79" s="102">
        <v>40413</v>
      </c>
      <c r="B79" t="s">
        <v>150</v>
      </c>
      <c r="C79">
        <v>9.6809999999999992</v>
      </c>
      <c r="D79">
        <v>356.05399999999997</v>
      </c>
      <c r="E79">
        <v>28.9</v>
      </c>
      <c r="F79">
        <v>5464</v>
      </c>
      <c r="G79">
        <v>18</v>
      </c>
      <c r="I79" s="103">
        <f t="shared" si="8"/>
        <v>120.46441702105946</v>
      </c>
      <c r="J79" s="104">
        <f t="shared" si="1"/>
        <v>25.177063157401427</v>
      </c>
      <c r="K79" s="76">
        <f t="shared" si="9"/>
        <v>252.19791098134235</v>
      </c>
      <c r="L79" s="76">
        <f t="shared" si="2"/>
        <v>189.1645122195454</v>
      </c>
      <c r="M79" s="103">
        <f t="shared" si="10"/>
        <v>9.4592124081216475</v>
      </c>
      <c r="N79" s="103">
        <f t="shared" si="3"/>
        <v>295.6003877538015</v>
      </c>
    </row>
    <row r="80" spans="1:14">
      <c r="A80" s="102">
        <v>40413</v>
      </c>
      <c r="B80" t="s">
        <v>151</v>
      </c>
      <c r="C80">
        <v>9.8469999999999995</v>
      </c>
      <c r="D80">
        <v>358.59199999999998</v>
      </c>
      <c r="E80">
        <v>28.82</v>
      </c>
      <c r="F80">
        <v>5463</v>
      </c>
      <c r="G80">
        <v>18</v>
      </c>
      <c r="I80" s="103">
        <f t="shared" si="8"/>
        <v>121.32311597356551</v>
      </c>
      <c r="J80" s="104">
        <f t="shared" si="1"/>
        <v>25.356531238475192</v>
      </c>
      <c r="K80" s="76">
        <f t="shared" si="9"/>
        <v>253.99563754109511</v>
      </c>
      <c r="L80" s="76">
        <f t="shared" si="2"/>
        <v>190.51292175417043</v>
      </c>
      <c r="M80" s="103">
        <f t="shared" si="10"/>
        <v>9.5266399189771249</v>
      </c>
      <c r="N80" s="103">
        <f t="shared" si="3"/>
        <v>297.70749746803517</v>
      </c>
    </row>
    <row r="81" spans="1:14">
      <c r="A81" s="102">
        <v>40413</v>
      </c>
      <c r="B81" t="s">
        <v>152</v>
      </c>
      <c r="C81">
        <v>10.013999999999999</v>
      </c>
      <c r="D81">
        <v>358.27300000000002</v>
      </c>
      <c r="E81">
        <v>28.83</v>
      </c>
      <c r="F81">
        <v>5457</v>
      </c>
      <c r="G81">
        <v>18</v>
      </c>
      <c r="I81" s="103">
        <f t="shared" si="8"/>
        <v>121.21538819620709</v>
      </c>
      <c r="J81" s="104">
        <f t="shared" si="1"/>
        <v>25.334016133007282</v>
      </c>
      <c r="K81" s="76">
        <f t="shared" si="9"/>
        <v>253.7701043830364</v>
      </c>
      <c r="L81" s="76">
        <f t="shared" si="2"/>
        <v>190.34375750666536</v>
      </c>
      <c r="M81" s="103">
        <f t="shared" si="10"/>
        <v>9.5181808241382733</v>
      </c>
      <c r="N81" s="103">
        <f t="shared" si="3"/>
        <v>297.44315075432104</v>
      </c>
    </row>
    <row r="82" spans="1:14">
      <c r="A82" s="102">
        <v>40413</v>
      </c>
      <c r="B82" t="s">
        <v>153</v>
      </c>
      <c r="C82">
        <v>10.180999999999999</v>
      </c>
      <c r="D82">
        <v>358.47199999999998</v>
      </c>
      <c r="E82">
        <v>28.78</v>
      </c>
      <c r="F82">
        <v>5456</v>
      </c>
      <c r="G82">
        <v>18.100000000000001</v>
      </c>
      <c r="I82" s="103">
        <f t="shared" si="8"/>
        <v>121.53078928087541</v>
      </c>
      <c r="J82" s="104">
        <f t="shared" si="1"/>
        <v>25.399934959702961</v>
      </c>
      <c r="K82" s="76">
        <f t="shared" si="9"/>
        <v>254.39720388826908</v>
      </c>
      <c r="L82" s="76">
        <f t="shared" si="2"/>
        <v>190.8141221165817</v>
      </c>
      <c r="M82" s="103">
        <f t="shared" si="10"/>
        <v>9.5249909866260474</v>
      </c>
      <c r="N82" s="103">
        <f t="shared" si="3"/>
        <v>297.65596833206399</v>
      </c>
    </row>
    <row r="83" spans="1:14">
      <c r="A83" s="102">
        <v>40413</v>
      </c>
      <c r="B83" t="s">
        <v>154</v>
      </c>
      <c r="C83">
        <v>10.348000000000001</v>
      </c>
      <c r="D83">
        <v>357.83600000000001</v>
      </c>
      <c r="E83">
        <v>28.8</v>
      </c>
      <c r="F83">
        <v>5458</v>
      </c>
      <c r="G83">
        <v>18.100000000000001</v>
      </c>
      <c r="I83" s="103">
        <f t="shared" si="8"/>
        <v>121.31493521521811</v>
      </c>
      <c r="J83" s="104">
        <f t="shared" si="1"/>
        <v>25.354821459980585</v>
      </c>
      <c r="K83" s="76">
        <f t="shared" si="9"/>
        <v>253.94536225146192</v>
      </c>
      <c r="L83" s="76">
        <f t="shared" si="2"/>
        <v>190.47521208162337</v>
      </c>
      <c r="M83" s="103">
        <f t="shared" si="10"/>
        <v>9.5080733969191229</v>
      </c>
      <c r="N83" s="103">
        <f t="shared" si="3"/>
        <v>297.12729365372257</v>
      </c>
    </row>
    <row r="84" spans="1:14">
      <c r="A84" s="102">
        <v>40413</v>
      </c>
      <c r="B84" t="s">
        <v>155</v>
      </c>
      <c r="C84">
        <v>10.515000000000001</v>
      </c>
      <c r="D84">
        <v>355.61799999999999</v>
      </c>
      <c r="E84">
        <v>28.87</v>
      </c>
      <c r="F84">
        <v>5458</v>
      </c>
      <c r="G84">
        <v>18.100000000000001</v>
      </c>
      <c r="I84" s="103">
        <f t="shared" si="8"/>
        <v>120.56296928886864</v>
      </c>
      <c r="J84" s="104">
        <f t="shared" si="1"/>
        <v>25.197660581373544</v>
      </c>
      <c r="K84" s="76">
        <f t="shared" si="9"/>
        <v>252.37129176105773</v>
      </c>
      <c r="L84" s="76">
        <f t="shared" si="2"/>
        <v>189.29455885829626</v>
      </c>
      <c r="M84" s="103">
        <f t="shared" si="10"/>
        <v>9.4491379722986597</v>
      </c>
      <c r="N84" s="103">
        <f t="shared" si="3"/>
        <v>295.28556163433313</v>
      </c>
    </row>
    <row r="85" spans="1:14">
      <c r="A85" s="102">
        <v>40413</v>
      </c>
      <c r="B85" t="s">
        <v>156</v>
      </c>
      <c r="C85">
        <v>10.682</v>
      </c>
      <c r="D85">
        <v>360.07</v>
      </c>
      <c r="E85">
        <v>28.73</v>
      </c>
      <c r="F85">
        <v>5445</v>
      </c>
      <c r="G85">
        <v>18.100000000000001</v>
      </c>
      <c r="I85" s="103">
        <f t="shared" si="8"/>
        <v>122.07239423454688</v>
      </c>
      <c r="J85" s="104">
        <f>I85*20.9/100</f>
        <v>25.513130395020294</v>
      </c>
      <c r="K85" s="76">
        <f t="shared" si="9"/>
        <v>255.53093128888372</v>
      </c>
      <c r="L85" s="76">
        <f>K85/1.33322</f>
        <v>191.66448994830839</v>
      </c>
      <c r="M85" s="103">
        <f t="shared" si="10"/>
        <v>9.5674393433968561</v>
      </c>
      <c r="N85" s="103">
        <f>M85*31.25</f>
        <v>298.98247948115176</v>
      </c>
    </row>
    <row r="86" spans="1:14">
      <c r="A86" s="102">
        <v>40413</v>
      </c>
      <c r="B86" t="s">
        <v>157</v>
      </c>
      <c r="C86">
        <v>10.849</v>
      </c>
      <c r="D86">
        <v>357.83600000000001</v>
      </c>
      <c r="E86">
        <v>28.8</v>
      </c>
      <c r="F86">
        <v>5456</v>
      </c>
      <c r="G86">
        <v>18.100000000000001</v>
      </c>
      <c r="I86" s="103">
        <f t="shared" si="8"/>
        <v>121.31493521521811</v>
      </c>
      <c r="J86" s="104">
        <f>I86*20.9/100</f>
        <v>25.354821459980585</v>
      </c>
      <c r="K86" s="76">
        <f t="shared" si="9"/>
        <v>253.94536225146192</v>
      </c>
      <c r="L86" s="76">
        <f>K86/1.33322</f>
        <v>190.47521208162337</v>
      </c>
      <c r="M86" s="103">
        <f t="shared" si="10"/>
        <v>9.5080733969191229</v>
      </c>
      <c r="N86" s="103">
        <f>M86*31.25</f>
        <v>297.12729365372257</v>
      </c>
    </row>
    <row r="87" spans="1:14">
      <c r="A87" s="102">
        <v>40413</v>
      </c>
      <c r="B87" t="s">
        <v>158</v>
      </c>
      <c r="C87">
        <v>11.016</v>
      </c>
      <c r="D87">
        <v>357.83600000000001</v>
      </c>
      <c r="E87">
        <v>28.8</v>
      </c>
      <c r="F87">
        <v>5452</v>
      </c>
      <c r="G87">
        <v>18.100000000000001</v>
      </c>
      <c r="I87" s="103">
        <f t="shared" si="8"/>
        <v>121.31493521521811</v>
      </c>
      <c r="J87" s="104">
        <f>I87*20.9/100</f>
        <v>25.354821459980585</v>
      </c>
      <c r="K87" s="76">
        <f t="shared" si="9"/>
        <v>253.94536225146192</v>
      </c>
      <c r="L87" s="76">
        <f>K87/1.33322</f>
        <v>190.47521208162337</v>
      </c>
      <c r="M87" s="103">
        <f t="shared" si="10"/>
        <v>9.5080733969191229</v>
      </c>
      <c r="N87" s="103">
        <f>M87*31.25</f>
        <v>297.12729365372257</v>
      </c>
    </row>
    <row r="88" spans="1:14">
      <c r="A88" s="102">
        <v>40413</v>
      </c>
      <c r="B88" t="s">
        <v>159</v>
      </c>
      <c r="C88">
        <v>11.183</v>
      </c>
      <c r="D88">
        <v>359.22899999999998</v>
      </c>
      <c r="E88">
        <v>28.8</v>
      </c>
      <c r="F88">
        <v>5450</v>
      </c>
      <c r="G88">
        <v>18</v>
      </c>
      <c r="I88" s="103">
        <f t="shared" si="8"/>
        <v>121.53890767478657</v>
      </c>
      <c r="J88" s="104">
        <f>I88*20.9/100</f>
        <v>25.401631704030393</v>
      </c>
      <c r="K88" s="76">
        <f t="shared" si="9"/>
        <v>254.44740759569595</v>
      </c>
      <c r="L88" s="76">
        <f>K88/1.33322</f>
        <v>190.85177809791028</v>
      </c>
      <c r="M88" s="103">
        <f t="shared" si="10"/>
        <v>9.5435845038448957</v>
      </c>
      <c r="N88" s="103">
        <f>M88*31.25</f>
        <v>298.23701574515297</v>
      </c>
    </row>
    <row r="89" spans="1:14">
      <c r="A89" s="102">
        <v>40413</v>
      </c>
      <c r="I89" s="103"/>
      <c r="J89" s="104"/>
      <c r="K89" s="76"/>
      <c r="L89" s="76"/>
      <c r="M89" s="103"/>
      <c r="N89" s="103"/>
    </row>
    <row r="90" spans="1:14">
      <c r="A90" s="102">
        <v>40413</v>
      </c>
      <c r="I90" s="103"/>
      <c r="J90" s="104"/>
      <c r="K90" s="76"/>
      <c r="L90" s="76"/>
      <c r="M90" s="103"/>
      <c r="N90" s="103"/>
    </row>
    <row r="91" spans="1:14">
      <c r="A91" s="102">
        <v>40413</v>
      </c>
      <c r="I91" s="103"/>
      <c r="J91" s="104"/>
      <c r="K91" s="76"/>
      <c r="L91" s="76"/>
      <c r="M91" s="103"/>
      <c r="N91" s="103"/>
    </row>
    <row r="92" spans="1:14">
      <c r="A92" s="102">
        <v>40413</v>
      </c>
      <c r="I92" s="103"/>
      <c r="J92" s="104"/>
      <c r="K92" s="76"/>
      <c r="L92" s="76"/>
      <c r="M92" s="103"/>
      <c r="N92" s="103"/>
    </row>
    <row r="93" spans="1:14">
      <c r="A93" s="102">
        <v>40413</v>
      </c>
      <c r="I93" s="103"/>
      <c r="J93" s="104"/>
      <c r="K93" s="76"/>
      <c r="L93" s="76"/>
      <c r="M93" s="103"/>
      <c r="N93" s="103"/>
    </row>
    <row r="94" spans="1:14">
      <c r="A94" s="102">
        <v>40413</v>
      </c>
      <c r="I94" s="103"/>
      <c r="J94" s="104"/>
      <c r="K94" s="76"/>
      <c r="L94" s="76"/>
      <c r="M94" s="103"/>
      <c r="N94" s="103"/>
    </row>
    <row r="95" spans="1:14">
      <c r="A95" s="102">
        <v>40413</v>
      </c>
      <c r="I95" s="103"/>
      <c r="J95" s="104"/>
      <c r="K95" s="76"/>
      <c r="L95" s="76"/>
      <c r="M95" s="103"/>
      <c r="N95" s="103"/>
    </row>
    <row r="96" spans="1:14">
      <c r="A96" s="102">
        <v>40413</v>
      </c>
      <c r="I96" s="103"/>
      <c r="J96" s="104"/>
      <c r="K96" s="76"/>
      <c r="L96" s="76"/>
      <c r="M96" s="103"/>
      <c r="N96" s="103"/>
    </row>
    <row r="97" spans="1:14">
      <c r="A97" s="102">
        <v>40413</v>
      </c>
      <c r="I97" s="103"/>
      <c r="J97" s="104"/>
      <c r="K97" s="76"/>
      <c r="L97" s="76"/>
      <c r="M97" s="103"/>
      <c r="N97" s="103"/>
    </row>
    <row r="98" spans="1:14">
      <c r="A98" s="102">
        <v>40413</v>
      </c>
      <c r="I98" s="103"/>
      <c r="J98" s="104"/>
      <c r="K98" s="76"/>
      <c r="L98" s="76"/>
      <c r="M98" s="103"/>
      <c r="N98" s="103"/>
    </row>
    <row r="99" spans="1:14">
      <c r="A99" s="102">
        <v>40413</v>
      </c>
      <c r="I99" s="103"/>
      <c r="J99" s="104"/>
      <c r="K99" s="76"/>
      <c r="L99" s="76"/>
      <c r="M99" s="103"/>
      <c r="N99" s="103"/>
    </row>
    <row r="100" spans="1:14">
      <c r="A100" s="102">
        <v>40413</v>
      </c>
      <c r="I100" s="103"/>
      <c r="J100" s="104"/>
      <c r="K100" s="76"/>
      <c r="L100" s="76"/>
      <c r="M100" s="103"/>
      <c r="N100" s="103"/>
    </row>
    <row r="101" spans="1:14">
      <c r="A101" s="102">
        <v>40413</v>
      </c>
      <c r="I101" s="103"/>
      <c r="J101" s="104"/>
      <c r="K101" s="76"/>
      <c r="L101" s="76"/>
      <c r="M101" s="103"/>
      <c r="N101" s="103"/>
    </row>
    <row r="102" spans="1:14">
      <c r="A102" s="102">
        <v>40413</v>
      </c>
      <c r="I102" s="103"/>
      <c r="J102" s="104"/>
      <c r="K102" s="76"/>
      <c r="L102" s="76"/>
      <c r="M102" s="103"/>
      <c r="N102" s="103"/>
    </row>
    <row r="103" spans="1:14">
      <c r="A103" s="102">
        <v>40413</v>
      </c>
      <c r="I103" s="103"/>
      <c r="J103" s="104"/>
      <c r="K103" s="76"/>
      <c r="L103" s="76"/>
      <c r="M103" s="103"/>
      <c r="N103" s="103"/>
    </row>
    <row r="104" spans="1:14">
      <c r="A104" s="102">
        <v>40413</v>
      </c>
      <c r="I104" s="103"/>
      <c r="J104" s="104"/>
      <c r="K104" s="76"/>
      <c r="L104" s="76"/>
      <c r="M104" s="103"/>
      <c r="N104" s="103"/>
    </row>
    <row r="105" spans="1:14">
      <c r="A105" s="102">
        <v>40413</v>
      </c>
      <c r="I105" s="103"/>
      <c r="J105" s="104"/>
      <c r="K105" s="76"/>
      <c r="L105" s="76"/>
      <c r="M105" s="103"/>
      <c r="N105" s="103"/>
    </row>
    <row r="106" spans="1:14">
      <c r="A106" s="102">
        <v>40413</v>
      </c>
      <c r="I106" s="103"/>
      <c r="J106" s="104"/>
      <c r="K106" s="76"/>
      <c r="L106" s="76"/>
      <c r="M106" s="103"/>
      <c r="N106" s="103"/>
    </row>
    <row r="107" spans="1:14">
      <c r="A107" s="102">
        <v>40413</v>
      </c>
      <c r="I107" s="103"/>
      <c r="J107" s="104"/>
      <c r="K107" s="76"/>
      <c r="L107" s="76"/>
      <c r="M107" s="103"/>
      <c r="N107" s="103"/>
    </row>
    <row r="108" spans="1:14">
      <c r="A108" s="102">
        <v>40413</v>
      </c>
      <c r="I108" s="103"/>
      <c r="J108" s="104"/>
      <c r="K108" s="76"/>
      <c r="L108" s="76"/>
      <c r="M108" s="103"/>
      <c r="N108" s="103"/>
    </row>
    <row r="109" spans="1:14">
      <c r="A109" s="102">
        <v>40413</v>
      </c>
      <c r="I109" s="103"/>
      <c r="J109" s="104"/>
      <c r="K109" s="76"/>
      <c r="L109" s="76"/>
      <c r="M109" s="103"/>
      <c r="N109" s="103"/>
    </row>
    <row r="110" spans="1:14">
      <c r="A110" s="102">
        <v>40413</v>
      </c>
      <c r="I110" s="103"/>
      <c r="J110" s="104"/>
      <c r="K110" s="76"/>
      <c r="L110" s="76"/>
      <c r="M110" s="103"/>
      <c r="N110" s="103"/>
    </row>
    <row r="111" spans="1:14">
      <c r="A111" s="102">
        <v>40413</v>
      </c>
      <c r="I111" s="103"/>
      <c r="J111" s="104"/>
      <c r="K111" s="76"/>
      <c r="L111" s="76"/>
      <c r="M111" s="103"/>
      <c r="N111" s="103"/>
    </row>
    <row r="112" spans="1:14">
      <c r="A112" s="102">
        <v>40413</v>
      </c>
      <c r="I112" s="103"/>
      <c r="J112" s="104"/>
      <c r="K112" s="76"/>
      <c r="L112" s="76"/>
      <c r="M112" s="103"/>
      <c r="N112" s="103"/>
    </row>
    <row r="113" spans="1:14">
      <c r="A113" s="102">
        <v>40413</v>
      </c>
      <c r="I113" s="103"/>
      <c r="J113" s="104"/>
      <c r="K113" s="76"/>
      <c r="L113" s="76"/>
      <c r="M113" s="103"/>
      <c r="N113" s="103"/>
    </row>
    <row r="114" spans="1:14">
      <c r="A114" s="102">
        <v>40413</v>
      </c>
      <c r="I114" s="103"/>
      <c r="J114" s="104"/>
      <c r="K114" s="76"/>
      <c r="L114" s="76"/>
      <c r="M114" s="103"/>
      <c r="N114" s="103"/>
    </row>
    <row r="115" spans="1:14">
      <c r="A115" s="102">
        <v>40413</v>
      </c>
      <c r="I115" s="103"/>
      <c r="J115" s="104"/>
      <c r="K115" s="76"/>
      <c r="L115" s="76"/>
      <c r="M115" s="103"/>
      <c r="N115" s="103"/>
    </row>
    <row r="116" spans="1:14">
      <c r="A116" s="102">
        <v>40413</v>
      </c>
      <c r="I116" s="103"/>
      <c r="J116" s="104"/>
      <c r="K116" s="76"/>
      <c r="L116" s="76"/>
      <c r="M116" s="103"/>
      <c r="N116" s="103"/>
    </row>
    <row r="117" spans="1:14">
      <c r="A117" s="102">
        <v>40413</v>
      </c>
      <c r="I117" s="103"/>
      <c r="J117" s="104"/>
      <c r="K117" s="76"/>
      <c r="L117" s="76"/>
      <c r="M117" s="103"/>
      <c r="N117" s="103"/>
    </row>
    <row r="118" spans="1:14">
      <c r="A118" s="102">
        <v>40413</v>
      </c>
      <c r="I118" s="103"/>
      <c r="J118" s="104"/>
      <c r="K118" s="76"/>
      <c r="L118" s="76"/>
      <c r="M118" s="103"/>
      <c r="N118" s="103"/>
    </row>
    <row r="119" spans="1:14">
      <c r="A119" s="102">
        <v>40413</v>
      </c>
      <c r="I119" s="103"/>
      <c r="J119" s="104"/>
      <c r="K119" s="76"/>
      <c r="L119" s="76"/>
      <c r="M119" s="103"/>
      <c r="N119" s="103"/>
    </row>
    <row r="120" spans="1:14">
      <c r="A120" s="102">
        <v>40413</v>
      </c>
      <c r="I120" s="103"/>
      <c r="J120" s="104"/>
      <c r="K120" s="76"/>
      <c r="L120" s="76"/>
      <c r="M120" s="103"/>
      <c r="N120" s="103"/>
    </row>
    <row r="121" spans="1:14">
      <c r="A121" s="102">
        <v>40413</v>
      </c>
      <c r="I121" s="103"/>
      <c r="J121" s="104"/>
      <c r="K121" s="76"/>
      <c r="L121" s="76"/>
      <c r="M121" s="103"/>
      <c r="N121" s="103"/>
    </row>
    <row r="122" spans="1:14">
      <c r="A122" s="102">
        <v>40413</v>
      </c>
      <c r="I122" s="103"/>
      <c r="J122" s="104"/>
      <c r="K122" s="76"/>
      <c r="L122" s="76"/>
      <c r="M122" s="103"/>
      <c r="N122" s="103"/>
    </row>
    <row r="123" spans="1:14">
      <c r="A123" s="102">
        <v>40413</v>
      </c>
      <c r="I123" s="103"/>
      <c r="J123" s="104"/>
      <c r="K123" s="76"/>
      <c r="L123" s="76"/>
      <c r="M123" s="103"/>
      <c r="N123" s="103"/>
    </row>
    <row r="124" spans="1:14">
      <c r="A124" s="102">
        <v>40413</v>
      </c>
      <c r="I124" s="103"/>
      <c r="J124" s="104"/>
      <c r="K124" s="76"/>
      <c r="L124" s="76"/>
      <c r="M124" s="103"/>
      <c r="N124" s="103"/>
    </row>
    <row r="125" spans="1:14">
      <c r="A125" s="102">
        <v>40413</v>
      </c>
      <c r="I125" s="103"/>
      <c r="J125" s="104"/>
      <c r="K125" s="76"/>
      <c r="L125" s="76"/>
      <c r="M125" s="103"/>
      <c r="N125" s="103"/>
    </row>
    <row r="126" spans="1:14">
      <c r="A126" s="102">
        <v>40413</v>
      </c>
      <c r="I126" s="103"/>
      <c r="J126" s="104"/>
      <c r="K126" s="76"/>
      <c r="L126" s="76"/>
      <c r="M126" s="103"/>
      <c r="N126" s="103"/>
    </row>
    <row r="127" spans="1:14">
      <c r="A127" s="102">
        <v>40413</v>
      </c>
      <c r="I127" s="103"/>
      <c r="J127" s="104"/>
      <c r="K127" s="76"/>
      <c r="L127" s="76"/>
      <c r="M127" s="103"/>
      <c r="N127" s="103"/>
    </row>
    <row r="128" spans="1:14">
      <c r="A128" s="102">
        <v>40413</v>
      </c>
      <c r="I128" s="103"/>
      <c r="J128" s="104"/>
      <c r="K128" s="76"/>
      <c r="L128" s="76"/>
      <c r="M128" s="103"/>
      <c r="N128" s="103"/>
    </row>
    <row r="129" spans="1:14">
      <c r="A129" s="102">
        <v>40413</v>
      </c>
      <c r="I129" s="103"/>
      <c r="J129" s="104"/>
      <c r="K129" s="76"/>
      <c r="L129" s="76"/>
      <c r="M129" s="103"/>
      <c r="N129" s="103"/>
    </row>
    <row r="130" spans="1:14">
      <c r="A130" s="102">
        <v>40413</v>
      </c>
      <c r="I130" s="103"/>
      <c r="J130" s="104"/>
      <c r="K130" s="76"/>
      <c r="L130" s="76"/>
      <c r="M130" s="103"/>
      <c r="N130" s="103"/>
    </row>
    <row r="131" spans="1:14">
      <c r="A131" s="102">
        <v>40413</v>
      </c>
      <c r="I131" s="103"/>
      <c r="J131" s="104"/>
      <c r="K131" s="76"/>
      <c r="L131" s="76"/>
      <c r="M131" s="103"/>
      <c r="N131" s="103"/>
    </row>
    <row r="132" spans="1:14">
      <c r="A132" s="102">
        <v>40413</v>
      </c>
      <c r="I132" s="103"/>
      <c r="J132" s="104"/>
      <c r="K132" s="76"/>
      <c r="L132" s="76"/>
      <c r="M132" s="103"/>
      <c r="N132" s="103"/>
    </row>
    <row r="133" spans="1:14">
      <c r="A133" s="102">
        <v>40413</v>
      </c>
      <c r="I133" s="103"/>
      <c r="J133" s="104"/>
      <c r="K133" s="76"/>
      <c r="L133" s="76"/>
      <c r="M133" s="103"/>
      <c r="N133" s="103"/>
    </row>
    <row r="134" spans="1:14">
      <c r="A134" s="102">
        <v>40413</v>
      </c>
      <c r="I134" s="103"/>
      <c r="J134" s="104"/>
      <c r="K134" s="76"/>
      <c r="L134" s="76"/>
      <c r="M134" s="103"/>
      <c r="N134" s="103"/>
    </row>
    <row r="135" spans="1:14">
      <c r="A135" s="102">
        <v>40413</v>
      </c>
      <c r="I135" s="103"/>
      <c r="J135" s="104"/>
      <c r="K135" s="76"/>
      <c r="L135" s="76"/>
      <c r="M135" s="103"/>
      <c r="N135" s="103"/>
    </row>
    <row r="136" spans="1:14">
      <c r="A136" s="102">
        <v>40413</v>
      </c>
      <c r="I136" s="103"/>
      <c r="J136" s="104"/>
      <c r="K136" s="76"/>
      <c r="L136" s="76"/>
      <c r="M136" s="103"/>
      <c r="N136" s="103"/>
    </row>
    <row r="137" spans="1:14">
      <c r="A137" s="102">
        <v>40413</v>
      </c>
      <c r="I137" s="103"/>
      <c r="J137" s="104"/>
      <c r="K137" s="76"/>
      <c r="L137" s="76"/>
      <c r="M137" s="103"/>
      <c r="N137" s="103"/>
    </row>
    <row r="138" spans="1:14">
      <c r="A138" s="102">
        <v>40413</v>
      </c>
      <c r="I138" s="103"/>
      <c r="J138" s="104"/>
      <c r="K138" s="76"/>
      <c r="L138" s="76"/>
      <c r="M138" s="103"/>
      <c r="N138" s="103"/>
    </row>
    <row r="139" spans="1:14">
      <c r="A139" s="102">
        <v>40413</v>
      </c>
      <c r="I139" s="103"/>
      <c r="J139" s="104"/>
      <c r="K139" s="76"/>
      <c r="L139" s="76"/>
      <c r="M139" s="103"/>
      <c r="N139" s="103"/>
    </row>
    <row r="140" spans="1:14">
      <c r="A140" s="102">
        <v>40413</v>
      </c>
      <c r="I140" s="103"/>
      <c r="J140" s="104"/>
      <c r="K140" s="76"/>
      <c r="L140" s="76"/>
      <c r="M140" s="103"/>
      <c r="N140" s="103"/>
    </row>
    <row r="141" spans="1:14">
      <c r="A141" s="102">
        <v>40413</v>
      </c>
      <c r="I141" s="103"/>
      <c r="J141" s="104"/>
      <c r="K141" s="76"/>
      <c r="L141" s="76"/>
      <c r="M141" s="103"/>
      <c r="N141" s="103"/>
    </row>
    <row r="142" spans="1:14">
      <c r="A142" s="102">
        <v>40413</v>
      </c>
      <c r="I142" s="103"/>
      <c r="J142" s="104"/>
      <c r="K142" s="76"/>
      <c r="L142" s="76"/>
      <c r="M142" s="103"/>
      <c r="N142" s="103"/>
    </row>
    <row r="143" spans="1:14">
      <c r="A143" s="102">
        <v>40413</v>
      </c>
      <c r="I143" s="103"/>
      <c r="J143" s="104"/>
      <c r="K143" s="76"/>
      <c r="L143" s="76"/>
      <c r="M143" s="103"/>
      <c r="N143" s="103"/>
    </row>
    <row r="144" spans="1:14">
      <c r="A144" s="102">
        <v>40413</v>
      </c>
      <c r="I144" s="103"/>
      <c r="J144" s="104"/>
      <c r="K144" s="76"/>
      <c r="L144" s="76"/>
      <c r="M144" s="103"/>
      <c r="N144" s="103"/>
    </row>
    <row r="145" spans="1:14">
      <c r="A145" s="102">
        <v>40413</v>
      </c>
      <c r="I145" s="103"/>
      <c r="J145" s="104"/>
      <c r="K145" s="76"/>
      <c r="L145" s="76"/>
      <c r="M145" s="103"/>
      <c r="N145" s="103"/>
    </row>
    <row r="146" spans="1:14">
      <c r="A146" s="102">
        <v>40413</v>
      </c>
      <c r="I146" s="103"/>
      <c r="J146" s="104"/>
      <c r="K146" s="76"/>
      <c r="L146" s="76"/>
      <c r="M146" s="103"/>
      <c r="N146" s="103"/>
    </row>
    <row r="147" spans="1:14">
      <c r="A147" s="102">
        <v>40413</v>
      </c>
      <c r="I147" s="103"/>
      <c r="J147" s="104"/>
      <c r="K147" s="76"/>
      <c r="L147" s="76"/>
      <c r="M147" s="103"/>
      <c r="N147" s="103"/>
    </row>
    <row r="148" spans="1:14">
      <c r="A148" s="102">
        <v>40413</v>
      </c>
      <c r="I148" s="103"/>
      <c r="J148" s="104"/>
      <c r="K148" s="76"/>
      <c r="L148" s="76"/>
      <c r="M148" s="103"/>
      <c r="N148" s="103"/>
    </row>
    <row r="149" spans="1:14">
      <c r="A149" s="102">
        <v>40413</v>
      </c>
      <c r="I149" s="103"/>
      <c r="J149" s="104"/>
      <c r="K149" s="76"/>
      <c r="L149" s="76"/>
      <c r="M149" s="103"/>
      <c r="N149" s="103"/>
    </row>
    <row r="150" spans="1:14">
      <c r="A150" s="102">
        <v>40413</v>
      </c>
      <c r="I150" s="103"/>
      <c r="J150" s="104"/>
      <c r="K150" s="76"/>
      <c r="L150" s="76"/>
      <c r="M150" s="103"/>
      <c r="N150" s="103"/>
    </row>
    <row r="151" spans="1:14">
      <c r="A151" s="102"/>
      <c r="I151" s="103"/>
      <c r="J151" s="104"/>
      <c r="K151" s="76"/>
      <c r="L151" s="76"/>
      <c r="M151" s="103"/>
      <c r="N151" s="103"/>
    </row>
    <row r="152" spans="1:14">
      <c r="A152" s="102"/>
      <c r="I152" s="103"/>
      <c r="J152" s="104"/>
      <c r="K152" s="76"/>
      <c r="L152" s="76"/>
      <c r="M152" s="103"/>
      <c r="N152" s="103"/>
    </row>
    <row r="153" spans="1:14">
      <c r="A153" s="102"/>
      <c r="I153" s="103"/>
      <c r="J153" s="104"/>
      <c r="K153" s="76"/>
      <c r="L153" s="76"/>
      <c r="M153" s="103"/>
      <c r="N153" s="103"/>
    </row>
    <row r="154" spans="1:14">
      <c r="A154" s="102"/>
      <c r="I154" s="103"/>
      <c r="J154" s="104"/>
      <c r="K154" s="76"/>
      <c r="L154" s="76"/>
      <c r="M154" s="103"/>
      <c r="N154" s="103"/>
    </row>
    <row r="155" spans="1:14">
      <c r="A155" s="102"/>
      <c r="I155" s="103"/>
      <c r="J155" s="104"/>
      <c r="K155" s="76"/>
      <c r="L155" s="76"/>
      <c r="M155" s="103"/>
      <c r="N155" s="103"/>
    </row>
    <row r="156" spans="1:14">
      <c r="A156" s="102"/>
      <c r="I156" s="103"/>
      <c r="J156" s="104"/>
      <c r="K156" s="76"/>
      <c r="L156" s="76"/>
      <c r="M156" s="103"/>
      <c r="N156" s="103"/>
    </row>
    <row r="157" spans="1:14">
      <c r="A157" s="102"/>
      <c r="I157" s="103"/>
      <c r="J157" s="104"/>
      <c r="K157" s="76"/>
      <c r="L157" s="76"/>
      <c r="M157" s="103"/>
      <c r="N157" s="103"/>
    </row>
    <row r="158" spans="1:14">
      <c r="A158" s="102"/>
      <c r="I158" s="103"/>
      <c r="J158" s="104"/>
      <c r="K158" s="76"/>
      <c r="L158" s="76"/>
      <c r="M158" s="103"/>
      <c r="N158" s="103"/>
    </row>
    <row r="159" spans="1:14">
      <c r="A159" s="102"/>
      <c r="I159" s="103"/>
      <c r="J159" s="104"/>
      <c r="K159" s="76"/>
      <c r="L159" s="76"/>
      <c r="M159" s="103"/>
      <c r="N159" s="103"/>
    </row>
    <row r="160" spans="1:14">
      <c r="A160" s="102"/>
      <c r="I160" s="103"/>
      <c r="J160" s="104"/>
      <c r="K160" s="76"/>
      <c r="L160" s="76"/>
      <c r="M160" s="103"/>
      <c r="N160" s="103"/>
    </row>
    <row r="161" spans="1:14">
      <c r="A161" s="102"/>
      <c r="I161" s="103"/>
      <c r="J161" s="104"/>
      <c r="K161" s="76"/>
      <c r="L161" s="76"/>
      <c r="M161" s="103"/>
      <c r="N161" s="103"/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2013-11-10T21:14:37Z</dcterms:modified>
</cp:coreProperties>
</file>