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95" windowWidth="24675" windowHeight="11430" tabRatio="731"/>
  </bookViews>
  <sheets>
    <sheet name="ussing chamber - control values" sheetId="1" r:id="rId1"/>
    <sheet name="ussing chamber -DMSO vs DIDS" sheetId="6" r:id="rId2"/>
    <sheet name="diffusion potential" sheetId="3" r:id="rId3"/>
    <sheet name="HCO3-" sheetId="4" r:id="rId4"/>
  </sheets>
  <calcPr calcId="145621"/>
</workbook>
</file>

<file path=xl/calcChain.xml><?xml version="1.0" encoding="utf-8"?>
<calcChain xmlns="http://schemas.openxmlformats.org/spreadsheetml/2006/main">
  <c r="D27" i="4" l="1"/>
  <c r="E27" i="4"/>
  <c r="C18" i="4"/>
  <c r="D30" i="4"/>
  <c r="D29" i="4"/>
  <c r="D28" i="4"/>
  <c r="D44" i="1" l="1"/>
  <c r="D44" i="6" l="1"/>
  <c r="F44" i="6"/>
  <c r="H44" i="6"/>
  <c r="J44" i="6"/>
  <c r="M44" i="6"/>
  <c r="O44" i="6"/>
  <c r="S44" i="6"/>
  <c r="U44" i="6"/>
  <c r="X44" i="6"/>
  <c r="Z44" i="6"/>
  <c r="B44" i="1" l="1"/>
  <c r="C44" i="1"/>
  <c r="C44" i="6" l="1"/>
  <c r="C42" i="6"/>
  <c r="D43" i="6" l="1"/>
  <c r="C43" i="6"/>
  <c r="D42" i="6"/>
  <c r="C15" i="6"/>
  <c r="T31" i="6" s="1"/>
  <c r="E12" i="6"/>
  <c r="E13" i="6" s="1"/>
  <c r="C12" i="6" s="1"/>
  <c r="K59" i="6" l="1"/>
  <c r="P62" i="6"/>
  <c r="K36" i="6"/>
  <c r="V65" i="6"/>
  <c r="Y36" i="6"/>
  <c r="N32" i="6"/>
  <c r="AA36" i="6"/>
  <c r="N62" i="6"/>
  <c r="AA31" i="6"/>
  <c r="AA61" i="6"/>
  <c r="AA29" i="6"/>
  <c r="V31" i="6"/>
  <c r="W31" i="6" s="1"/>
  <c r="P32" i="6"/>
  <c r="Y65" i="6"/>
  <c r="Y35" i="6"/>
  <c r="Y66" i="6"/>
  <c r="I32" i="6"/>
  <c r="I62" i="6"/>
  <c r="T61" i="6"/>
  <c r="AA59" i="6"/>
  <c r="K32" i="6"/>
  <c r="K62" i="6"/>
  <c r="AA35" i="6"/>
  <c r="V56" i="6"/>
  <c r="V59" i="6"/>
  <c r="T57" i="6"/>
  <c r="T66" i="6"/>
  <c r="T56" i="6"/>
  <c r="V57" i="6"/>
  <c r="T65" i="6"/>
  <c r="V66" i="6"/>
  <c r="T59" i="6"/>
  <c r="V29" i="6"/>
  <c r="I59" i="6"/>
  <c r="L59" i="6" s="1"/>
  <c r="V35" i="6"/>
  <c r="I66" i="6"/>
  <c r="I65" i="6"/>
  <c r="K66" i="6"/>
  <c r="K65" i="6"/>
  <c r="T36" i="6"/>
  <c r="T35" i="6"/>
  <c r="V36" i="6"/>
  <c r="T29" i="6"/>
  <c r="K26" i="6"/>
  <c r="K35" i="6"/>
  <c r="I29" i="6"/>
  <c r="I27" i="6"/>
  <c r="K29" i="6"/>
  <c r="I36" i="6"/>
  <c r="I26" i="6"/>
  <c r="K27" i="6"/>
  <c r="I35" i="6"/>
  <c r="Y57" i="6"/>
  <c r="N29" i="6"/>
  <c r="P65" i="6"/>
  <c r="P59" i="6"/>
  <c r="P26" i="6"/>
  <c r="P66" i="6"/>
  <c r="AA57" i="6"/>
  <c r="P36" i="6"/>
  <c r="AA66" i="6"/>
  <c r="AA65" i="6"/>
  <c r="P27" i="6"/>
  <c r="P35" i="6"/>
  <c r="AA56" i="6"/>
  <c r="P29" i="6"/>
  <c r="Y29" i="6"/>
  <c r="N65" i="6"/>
  <c r="N27" i="6"/>
  <c r="N66" i="6"/>
  <c r="N26" i="6"/>
  <c r="Y59" i="6"/>
  <c r="N36" i="6"/>
  <c r="N59" i="6"/>
  <c r="Y31" i="6"/>
  <c r="Y56" i="6"/>
  <c r="N35" i="6"/>
  <c r="Y61" i="6"/>
  <c r="K74" i="6" l="1"/>
  <c r="Y74" i="6"/>
  <c r="P74" i="6"/>
  <c r="V74" i="6"/>
  <c r="T74" i="6"/>
  <c r="N74" i="6"/>
  <c r="I74" i="6"/>
  <c r="AA74" i="6"/>
  <c r="V44" i="6"/>
  <c r="K44" i="6"/>
  <c r="T44" i="6"/>
  <c r="L62" i="6"/>
  <c r="P44" i="6"/>
  <c r="I44" i="6"/>
  <c r="AB35" i="6"/>
  <c r="AA44" i="6"/>
  <c r="N44" i="6"/>
  <c r="Y44" i="6"/>
  <c r="AB36" i="6"/>
  <c r="AB65" i="6"/>
  <c r="Q62" i="6"/>
  <c r="Q32" i="6"/>
  <c r="AB66" i="6"/>
  <c r="L36" i="6"/>
  <c r="T42" i="6"/>
  <c r="W65" i="6"/>
  <c r="L32" i="6"/>
  <c r="AB59" i="6"/>
  <c r="AB61" i="6"/>
  <c r="AB31" i="6"/>
  <c r="W59" i="6"/>
  <c r="L35" i="6"/>
  <c r="V73" i="6"/>
  <c r="L65" i="6"/>
  <c r="W66" i="6"/>
  <c r="W57" i="6"/>
  <c r="T73" i="6"/>
  <c r="T72" i="6"/>
  <c r="W56" i="6"/>
  <c r="V72" i="6"/>
  <c r="W35" i="6"/>
  <c r="L66" i="6"/>
  <c r="I73" i="6"/>
  <c r="I72" i="6"/>
  <c r="K72" i="6"/>
  <c r="K73" i="6"/>
  <c r="W29" i="6"/>
  <c r="V43" i="6"/>
  <c r="Q29" i="6"/>
  <c r="W36" i="6"/>
  <c r="T43" i="6"/>
  <c r="V42" i="6"/>
  <c r="AB56" i="6"/>
  <c r="L27" i="6"/>
  <c r="K42" i="6"/>
  <c r="K43" i="6"/>
  <c r="I43" i="6"/>
  <c r="I42" i="6"/>
  <c r="L26" i="6"/>
  <c r="L29" i="6"/>
  <c r="Q36" i="6"/>
  <c r="Q27" i="6"/>
  <c r="AB57" i="6"/>
  <c r="Q35" i="6"/>
  <c r="P42" i="6"/>
  <c r="P43" i="6"/>
  <c r="P73" i="6"/>
  <c r="P72" i="6"/>
  <c r="Q66" i="6"/>
  <c r="Q65" i="6"/>
  <c r="Y43" i="6"/>
  <c r="Y42" i="6"/>
  <c r="AB29" i="6"/>
  <c r="AA43" i="6"/>
  <c r="AA42" i="6"/>
  <c r="N72" i="6"/>
  <c r="N73" i="6"/>
  <c r="Q59" i="6"/>
  <c r="AA73" i="6"/>
  <c r="AA72" i="6"/>
  <c r="Y72" i="6"/>
  <c r="Y73" i="6"/>
  <c r="N43" i="6"/>
  <c r="N42" i="6"/>
  <c r="Q26" i="6"/>
  <c r="L74" i="6" l="1"/>
  <c r="Q74" i="6"/>
  <c r="W74" i="6"/>
  <c r="AB74" i="6"/>
  <c r="AB44" i="6"/>
  <c r="Q44" i="6"/>
  <c r="L44" i="6"/>
  <c r="W44" i="6"/>
  <c r="W72" i="6"/>
  <c r="W73" i="6"/>
  <c r="AB73" i="6"/>
  <c r="L72" i="6"/>
  <c r="L73" i="6"/>
  <c r="AB72" i="6"/>
  <c r="W42" i="6"/>
  <c r="W43" i="6"/>
  <c r="L42" i="6"/>
  <c r="L43" i="6"/>
  <c r="AB43" i="6"/>
  <c r="AB42" i="6"/>
  <c r="Q73" i="6"/>
  <c r="Q72" i="6"/>
  <c r="Q43" i="6"/>
  <c r="Q42" i="6"/>
  <c r="D44" i="4"/>
  <c r="D58" i="4" s="1"/>
  <c r="D41" i="4"/>
  <c r="D55" i="4" s="1"/>
  <c r="F28" i="4"/>
  <c r="F29" i="4"/>
  <c r="F43" i="4" s="1"/>
  <c r="F57" i="4" s="1"/>
  <c r="F30" i="4"/>
  <c r="F44" i="4" s="1"/>
  <c r="F58" i="4" s="1"/>
  <c r="F27" i="4"/>
  <c r="E41" i="4"/>
  <c r="E28" i="4"/>
  <c r="E42" i="4" s="1"/>
  <c r="E56" i="4" s="1"/>
  <c r="E29" i="4"/>
  <c r="E43" i="4" s="1"/>
  <c r="E57" i="4" s="1"/>
  <c r="E30" i="4"/>
  <c r="D42" i="4"/>
  <c r="D56" i="4" s="1"/>
  <c r="Q11" i="4"/>
  <c r="N66" i="4"/>
  <c r="O66" i="4" s="1"/>
  <c r="P66" i="4" s="1"/>
  <c r="Q66" i="4" s="1"/>
  <c r="R66" i="4" s="1"/>
  <c r="S66" i="4" s="1"/>
  <c r="F42" i="4"/>
  <c r="F56" i="4" s="1"/>
  <c r="F41" i="4"/>
  <c r="E44" i="4"/>
  <c r="E58" i="4" s="1"/>
  <c r="E72" i="4" s="1"/>
  <c r="I28" i="4"/>
  <c r="I42" i="4" s="1"/>
  <c r="I56" i="4" s="1"/>
  <c r="I29" i="4"/>
  <c r="I43" i="4" s="1"/>
  <c r="I57" i="4" s="1"/>
  <c r="I30" i="4"/>
  <c r="I44" i="4" s="1"/>
  <c r="I58" i="4" s="1"/>
  <c r="I27" i="4"/>
  <c r="I41" i="4" s="1"/>
  <c r="H28" i="4"/>
  <c r="H29" i="4"/>
  <c r="H30" i="4"/>
  <c r="H44" i="4" s="1"/>
  <c r="H58" i="4" s="1"/>
  <c r="H27" i="4"/>
  <c r="H41" i="4" s="1"/>
  <c r="G28" i="4"/>
  <c r="G42" i="4" s="1"/>
  <c r="G56" i="4" s="1"/>
  <c r="G29" i="4"/>
  <c r="G30" i="4"/>
  <c r="G44" i="4" s="1"/>
  <c r="G27" i="4"/>
  <c r="G41" i="4" s="1"/>
  <c r="D43" i="4"/>
  <c r="D57" i="4" s="1"/>
  <c r="D71" i="4" s="1"/>
  <c r="I19" i="4"/>
  <c r="H19" i="4"/>
  <c r="G19" i="4"/>
  <c r="F19" i="4"/>
  <c r="E19" i="4"/>
  <c r="D19" i="4"/>
  <c r="C19" i="4"/>
  <c r="I18" i="4"/>
  <c r="H18" i="4"/>
  <c r="G18" i="4"/>
  <c r="F18" i="4"/>
  <c r="E18" i="4"/>
  <c r="D18" i="4"/>
  <c r="V14" i="4"/>
  <c r="U14" i="4"/>
  <c r="T14" i="4"/>
  <c r="S14" i="4"/>
  <c r="R14" i="4"/>
  <c r="Q14" i="4"/>
  <c r="V13" i="4"/>
  <c r="U13" i="4"/>
  <c r="T13" i="4"/>
  <c r="S13" i="4"/>
  <c r="R13" i="4"/>
  <c r="Q13" i="4"/>
  <c r="V12" i="4"/>
  <c r="U12" i="4"/>
  <c r="T12" i="4"/>
  <c r="S12" i="4"/>
  <c r="R12" i="4"/>
  <c r="Q12" i="4"/>
  <c r="V11" i="4"/>
  <c r="U11" i="4"/>
  <c r="T11" i="4"/>
  <c r="S11" i="4"/>
  <c r="R11" i="4"/>
  <c r="G70" i="4" l="1"/>
  <c r="G87" i="4" s="1"/>
  <c r="H72" i="4"/>
  <c r="H89" i="4" s="1"/>
  <c r="I72" i="4"/>
  <c r="I89" i="4" s="1"/>
  <c r="I71" i="4"/>
  <c r="I88" i="4" s="1"/>
  <c r="I70" i="4"/>
  <c r="I87" i="4" s="1"/>
  <c r="D70" i="4"/>
  <c r="D87" i="4" s="1"/>
  <c r="G43" i="4"/>
  <c r="G57" i="4" s="1"/>
  <c r="G71" i="4" s="1"/>
  <c r="G88" i="4" s="1"/>
  <c r="H43" i="4"/>
  <c r="H57" i="4" s="1"/>
  <c r="H71" i="4" s="1"/>
  <c r="H88" i="4" s="1"/>
  <c r="D69" i="4"/>
  <c r="H42" i="4"/>
  <c r="H56" i="4" s="1"/>
  <c r="H70" i="4" s="1"/>
  <c r="H87" i="4" s="1"/>
  <c r="E71" i="4"/>
  <c r="E88" i="4" s="1"/>
  <c r="D72" i="4"/>
  <c r="D89" i="4" s="1"/>
  <c r="E70" i="4"/>
  <c r="E87" i="4" s="1"/>
  <c r="F72" i="4"/>
  <c r="F89" i="4" s="1"/>
  <c r="F70" i="4"/>
  <c r="F87" i="4" s="1"/>
  <c r="F71" i="4"/>
  <c r="F88" i="4" s="1"/>
  <c r="D34" i="4"/>
  <c r="D35" i="4"/>
  <c r="D88" i="4"/>
  <c r="E89" i="4"/>
  <c r="G58" i="4"/>
  <c r="D48" i="4"/>
  <c r="E48" i="4"/>
  <c r="E55" i="4"/>
  <c r="E69" i="4" s="1"/>
  <c r="E49" i="4"/>
  <c r="I48" i="4"/>
  <c r="I55" i="4"/>
  <c r="I69" i="4" s="1"/>
  <c r="I49" i="4"/>
  <c r="F55" i="4"/>
  <c r="F69" i="4" s="1"/>
  <c r="F49" i="4"/>
  <c r="F48" i="4"/>
  <c r="G55" i="4"/>
  <c r="G69" i="4" s="1"/>
  <c r="D49" i="4"/>
  <c r="H55" i="4"/>
  <c r="H69" i="4" s="1"/>
  <c r="H34" i="4"/>
  <c r="H35" i="4"/>
  <c r="E34" i="4"/>
  <c r="I34" i="4"/>
  <c r="E35" i="4"/>
  <c r="I35" i="4"/>
  <c r="F34" i="4"/>
  <c r="F35" i="4"/>
  <c r="G34" i="4"/>
  <c r="G35" i="4"/>
  <c r="G48" i="4" l="1"/>
  <c r="G49" i="4"/>
  <c r="H49" i="4"/>
  <c r="H48" i="4"/>
  <c r="G72" i="4"/>
  <c r="G89" i="4" s="1"/>
  <c r="H62" i="4"/>
  <c r="H63" i="4"/>
  <c r="E62" i="4"/>
  <c r="E63" i="4"/>
  <c r="D62" i="4"/>
  <c r="D63" i="4"/>
  <c r="G63" i="4"/>
  <c r="G62" i="4"/>
  <c r="I62" i="4"/>
  <c r="I63" i="4"/>
  <c r="F63" i="4"/>
  <c r="F62" i="4"/>
  <c r="A38" i="3"/>
  <c r="B38" i="3"/>
  <c r="C38" i="3"/>
  <c r="D38" i="3"/>
  <c r="E38" i="3"/>
  <c r="F38" i="3"/>
  <c r="F86" i="4" l="1"/>
  <c r="F77" i="4"/>
  <c r="F76" i="4"/>
  <c r="H76" i="4"/>
  <c r="H86" i="4"/>
  <c r="H77" i="4"/>
  <c r="I76" i="4"/>
  <c r="I86" i="4"/>
  <c r="I77" i="4"/>
  <c r="G86" i="4"/>
  <c r="G77" i="4"/>
  <c r="G76" i="4"/>
  <c r="E76" i="4"/>
  <c r="E86" i="4"/>
  <c r="E77" i="4"/>
  <c r="D76" i="4"/>
  <c r="D86" i="4"/>
  <c r="D77" i="4"/>
  <c r="B22" i="3"/>
  <c r="C22" i="3"/>
  <c r="E22" i="3"/>
  <c r="F22" i="3"/>
  <c r="B23" i="3"/>
  <c r="C23" i="3"/>
  <c r="E23" i="3"/>
  <c r="F23" i="3"/>
  <c r="B24" i="3"/>
  <c r="C24" i="3"/>
  <c r="E24" i="3"/>
  <c r="F24" i="3"/>
  <c r="B25" i="3"/>
  <c r="C25" i="3"/>
  <c r="E25" i="3"/>
  <c r="F25" i="3"/>
  <c r="B27" i="3"/>
  <c r="C27" i="3"/>
  <c r="D27" i="3"/>
  <c r="E27" i="3"/>
  <c r="F27" i="3"/>
  <c r="B28" i="3"/>
  <c r="C28" i="3"/>
  <c r="D28" i="3"/>
  <c r="E28" i="3"/>
  <c r="F28" i="3"/>
  <c r="B29" i="3"/>
  <c r="C29" i="3"/>
  <c r="D29" i="3"/>
  <c r="E29" i="3"/>
  <c r="F29" i="3"/>
  <c r="B30" i="3"/>
  <c r="C30" i="3"/>
  <c r="D30" i="3"/>
  <c r="E30" i="3"/>
  <c r="F30" i="3"/>
  <c r="B31" i="3"/>
  <c r="C31" i="3"/>
  <c r="D31" i="3"/>
  <c r="E31" i="3"/>
  <c r="F31" i="3"/>
  <c r="B32" i="3"/>
  <c r="C32" i="3"/>
  <c r="D32" i="3"/>
  <c r="E32" i="3"/>
  <c r="F32" i="3"/>
  <c r="B33" i="3"/>
  <c r="C33" i="3"/>
  <c r="D33" i="3"/>
  <c r="E33" i="3"/>
  <c r="F33" i="3"/>
  <c r="B34" i="3"/>
  <c r="C34" i="3"/>
  <c r="D34" i="3"/>
  <c r="E34" i="3"/>
  <c r="F34" i="3"/>
  <c r="B35" i="3"/>
  <c r="C35" i="3"/>
  <c r="D35" i="3"/>
  <c r="E35" i="3"/>
  <c r="F35" i="3"/>
  <c r="B36" i="3"/>
  <c r="C36" i="3"/>
  <c r="D36" i="3"/>
  <c r="E36" i="3"/>
  <c r="F36" i="3"/>
  <c r="B37" i="3"/>
  <c r="C37" i="3"/>
  <c r="D37" i="3"/>
  <c r="E37" i="3"/>
  <c r="F37" i="3"/>
  <c r="A22" i="3"/>
  <c r="A23" i="3"/>
  <c r="A25" i="3"/>
  <c r="A27" i="3"/>
  <c r="A29" i="3"/>
  <c r="A30" i="3"/>
  <c r="A31" i="3"/>
  <c r="A33" i="3"/>
  <c r="A35" i="3"/>
  <c r="A37" i="3"/>
  <c r="C15" i="3"/>
  <c r="E12" i="3"/>
  <c r="E13" i="3" s="1"/>
  <c r="C12" i="3" s="1"/>
  <c r="J38" i="3" s="1"/>
  <c r="C44" i="3" l="1"/>
  <c r="D44" i="3"/>
  <c r="F44" i="3"/>
  <c r="H32" i="3"/>
  <c r="H37" i="3"/>
  <c r="H31" i="3"/>
  <c r="N37" i="3"/>
  <c r="N31" i="3"/>
  <c r="H34" i="3"/>
  <c r="H30" i="3"/>
  <c r="N38" i="3"/>
  <c r="H38" i="3"/>
  <c r="L38" i="3"/>
  <c r="L34" i="3"/>
  <c r="L31" i="3"/>
  <c r="L37" i="3"/>
  <c r="L30" i="3"/>
  <c r="L32" i="3"/>
  <c r="L33" i="3"/>
  <c r="N32" i="3"/>
  <c r="H33" i="3"/>
  <c r="L98" i="4"/>
  <c r="J30" i="3"/>
  <c r="N30" i="3"/>
  <c r="J34" i="3"/>
  <c r="N34" i="3"/>
  <c r="J33" i="3"/>
  <c r="N33" i="3"/>
  <c r="E93" i="4"/>
  <c r="E94" i="4"/>
  <c r="H93" i="4"/>
  <c r="H94" i="4"/>
  <c r="F94" i="4"/>
  <c r="F93" i="4"/>
  <c r="I93" i="4"/>
  <c r="I94" i="4"/>
  <c r="D93" i="4"/>
  <c r="D94" i="4"/>
  <c r="G94" i="4"/>
  <c r="G93" i="4"/>
  <c r="D43" i="3"/>
  <c r="D42" i="3"/>
  <c r="J32" i="3"/>
  <c r="C42" i="3"/>
  <c r="J37" i="3"/>
  <c r="J31" i="3"/>
  <c r="C43" i="3"/>
  <c r="L43" i="3" l="1"/>
  <c r="H43" i="3"/>
  <c r="L44" i="3"/>
  <c r="N44" i="3"/>
  <c r="H44" i="3"/>
  <c r="H42" i="3"/>
  <c r="J44" i="3"/>
  <c r="L42" i="3"/>
  <c r="J98" i="4"/>
  <c r="N43" i="3"/>
  <c r="N42" i="3"/>
  <c r="J42" i="3"/>
  <c r="J43" i="3"/>
  <c r="D42" i="1" l="1"/>
  <c r="D43" i="1" l="1"/>
  <c r="C43" i="1"/>
  <c r="C42" i="1"/>
  <c r="H25" i="1" l="1"/>
  <c r="E12" i="1" l="1"/>
  <c r="E13" i="1" l="1"/>
  <c r="C12" i="1" s="1"/>
  <c r="T29" i="1" l="1"/>
  <c r="T35" i="1"/>
  <c r="T31" i="1"/>
  <c r="T36" i="1"/>
  <c r="T27" i="1"/>
  <c r="T32" i="1"/>
  <c r="T26" i="1"/>
  <c r="T28" i="1"/>
  <c r="T33" i="1"/>
  <c r="O22" i="1"/>
  <c r="O27" i="1"/>
  <c r="O36" i="1"/>
  <c r="O33" i="1"/>
  <c r="O34" i="1"/>
  <c r="O35" i="1"/>
  <c r="O31" i="1"/>
  <c r="O23" i="1"/>
  <c r="O32" i="1"/>
  <c r="O24" i="1"/>
  <c r="O30" i="1"/>
  <c r="J23" i="1"/>
  <c r="J38" i="1"/>
  <c r="J37" i="1"/>
  <c r="J36" i="1"/>
  <c r="J35" i="1"/>
  <c r="J33" i="1"/>
  <c r="J31" i="1"/>
  <c r="J32" i="1"/>
  <c r="J34" i="1"/>
  <c r="J30" i="1"/>
  <c r="J26" i="1"/>
  <c r="J29" i="1"/>
  <c r="J25" i="1"/>
  <c r="K25" i="1" s="1"/>
  <c r="J22" i="1"/>
  <c r="J28" i="1"/>
  <c r="J24" i="1"/>
  <c r="J27" i="1"/>
  <c r="C15" i="1"/>
  <c r="R35" i="1" l="1"/>
  <c r="U35" i="1" s="1"/>
  <c r="R29" i="1"/>
  <c r="U29" i="1" s="1"/>
  <c r="R36" i="1"/>
  <c r="U36" i="1" s="1"/>
  <c r="R31" i="1"/>
  <c r="U31" i="1" s="1"/>
  <c r="R26" i="1"/>
  <c r="R32" i="1"/>
  <c r="U32" i="1" s="1"/>
  <c r="R33" i="1"/>
  <c r="U33" i="1" s="1"/>
  <c r="R28" i="1"/>
  <c r="U28" i="1" s="1"/>
  <c r="R27" i="1"/>
  <c r="U27" i="1" s="1"/>
  <c r="T44" i="1"/>
  <c r="T42" i="1"/>
  <c r="T43" i="1"/>
  <c r="M27" i="1"/>
  <c r="P27" i="1" s="1"/>
  <c r="M34" i="1"/>
  <c r="P34" i="1" s="1"/>
  <c r="M30" i="1"/>
  <c r="P30" i="1" s="1"/>
  <c r="M22" i="1"/>
  <c r="P22" i="1" s="1"/>
  <c r="M35" i="1"/>
  <c r="P35" i="1" s="1"/>
  <c r="M31" i="1"/>
  <c r="P31" i="1" s="1"/>
  <c r="M23" i="1"/>
  <c r="P23" i="1" s="1"/>
  <c r="M36" i="1"/>
  <c r="P36" i="1" s="1"/>
  <c r="M32" i="1"/>
  <c r="P32" i="1" s="1"/>
  <c r="M24" i="1"/>
  <c r="P24" i="1" s="1"/>
  <c r="M33" i="1"/>
  <c r="P33" i="1" s="1"/>
  <c r="O44" i="1"/>
  <c r="O42" i="1"/>
  <c r="O43" i="1"/>
  <c r="J42" i="1"/>
  <c r="J44" i="1"/>
  <c r="J43" i="1"/>
  <c r="H38" i="1"/>
  <c r="K38" i="1" s="1"/>
  <c r="H37" i="1"/>
  <c r="K37" i="1" s="1"/>
  <c r="H35" i="1"/>
  <c r="K35" i="1" s="1"/>
  <c r="H36" i="1"/>
  <c r="K36" i="1" s="1"/>
  <c r="H32" i="1"/>
  <c r="K32" i="1" s="1"/>
  <c r="H33" i="1"/>
  <c r="K33" i="1" s="1"/>
  <c r="H31" i="1"/>
  <c r="K31" i="1" s="1"/>
  <c r="H34" i="1"/>
  <c r="K34" i="1" s="1"/>
  <c r="H30" i="1"/>
  <c r="K30" i="1" s="1"/>
  <c r="H29" i="1"/>
  <c r="K29" i="1" s="1"/>
  <c r="H28" i="1"/>
  <c r="K28" i="1" s="1"/>
  <c r="H27" i="1"/>
  <c r="K27" i="1" s="1"/>
  <c r="H24" i="1"/>
  <c r="K24" i="1" s="1"/>
  <c r="H26" i="1"/>
  <c r="H23" i="1"/>
  <c r="K23" i="1" s="1"/>
  <c r="H22" i="1"/>
  <c r="K22" i="1" l="1"/>
  <c r="H42" i="1"/>
  <c r="R42" i="1"/>
  <c r="R44" i="1"/>
  <c r="R43" i="1"/>
  <c r="U26" i="1"/>
  <c r="M44" i="1"/>
  <c r="M43" i="1"/>
  <c r="M42" i="1"/>
  <c r="H44" i="1"/>
  <c r="K26" i="1"/>
  <c r="H43" i="1"/>
  <c r="K44" i="1" l="1"/>
  <c r="U44" i="1"/>
  <c r="U42" i="1"/>
  <c r="U43" i="1"/>
  <c r="P43" i="1"/>
  <c r="P44" i="1"/>
  <c r="P42" i="1"/>
  <c r="K42" i="1"/>
  <c r="K43" i="1"/>
</calcChain>
</file>

<file path=xl/sharedStrings.xml><?xml version="1.0" encoding="utf-8"?>
<sst xmlns="http://schemas.openxmlformats.org/spreadsheetml/2006/main" count="370" uniqueCount="108">
  <si>
    <t xml:space="preserve">Ussing chamber experiments </t>
  </si>
  <si>
    <t>species:</t>
  </si>
  <si>
    <t>Strongylocentrotus droebachiensis</t>
  </si>
  <si>
    <t>control</t>
  </si>
  <si>
    <t>hypoosmol lu</t>
  </si>
  <si>
    <t>hyposaline lu</t>
  </si>
  <si>
    <t>hypoosmol bl</t>
  </si>
  <si>
    <t>hyposaline bl</t>
  </si>
  <si>
    <t>tissue:</t>
  </si>
  <si>
    <t>definition:</t>
  </si>
  <si>
    <t>luminal =</t>
  </si>
  <si>
    <t>basolateral =</t>
  </si>
  <si>
    <t>pulse [µA] =</t>
  </si>
  <si>
    <t>see table</t>
  </si>
  <si>
    <t>tissue area [cm2] =</t>
  </si>
  <si>
    <t>r=</t>
  </si>
  <si>
    <t>scale (cm/mV)=</t>
  </si>
  <si>
    <t>urchin no / tissue no</t>
  </si>
  <si>
    <t>date</t>
  </si>
  <si>
    <t>d urchin (cm)</t>
  </si>
  <si>
    <t>min postdissection</t>
  </si>
  <si>
    <t>amplification</t>
  </si>
  <si>
    <t>luminal</t>
  </si>
  <si>
    <t>baolateral</t>
  </si>
  <si>
    <t>cm</t>
  </si>
  <si>
    <t>2cm/1mV</t>
  </si>
  <si>
    <t>intestine</t>
  </si>
  <si>
    <t>d=</t>
  </si>
  <si>
    <t>mm</t>
  </si>
  <si>
    <t>4</t>
  </si>
  <si>
    <t>5</t>
  </si>
  <si>
    <t>6</t>
  </si>
  <si>
    <t>7</t>
  </si>
  <si>
    <t>Vte [cm] initial</t>
  </si>
  <si>
    <t>Vte [mV] initial</t>
  </si>
  <si>
    <t>I'sc [µA/cm2] initial</t>
  </si>
  <si>
    <t>average</t>
  </si>
  <si>
    <t>SEM</t>
  </si>
  <si>
    <t>8</t>
  </si>
  <si>
    <t>9</t>
  </si>
  <si>
    <t>ΔR = ΔVte [cm] initial</t>
  </si>
  <si>
    <t>Rte [Ω*cm2] initial</t>
  </si>
  <si>
    <t>10</t>
  </si>
  <si>
    <t>Vte [cm]</t>
  </si>
  <si>
    <t>Vte [mV]</t>
  </si>
  <si>
    <t xml:space="preserve">I'sc [µA/cm2] </t>
  </si>
  <si>
    <t>50 µM DIDS, luminal</t>
  </si>
  <si>
    <t>50 µM DIDS, basolateral</t>
  </si>
  <si>
    <t>DMSO, luminal</t>
  </si>
  <si>
    <t>DMSO, basolateral</t>
  </si>
  <si>
    <t>11</t>
  </si>
  <si>
    <t>basolateral: 284 mM HCO3-, pH 8.35</t>
  </si>
  <si>
    <t>luminal: ASW, Osmolality increased with Sorbitol</t>
  </si>
  <si>
    <t>5min</t>
  </si>
  <si>
    <t>10 min</t>
  </si>
  <si>
    <t>15 min</t>
  </si>
  <si>
    <t>20 min</t>
  </si>
  <si>
    <t>25 min</t>
  </si>
  <si>
    <t>30 min</t>
  </si>
  <si>
    <t>urchin No.</t>
  </si>
  <si>
    <t>12</t>
  </si>
  <si>
    <t>13</t>
  </si>
  <si>
    <t>14</t>
  </si>
  <si>
    <t>15</t>
  </si>
  <si>
    <t>luminal HCO3- (mM)</t>
  </si>
  <si>
    <t>basolateral HCO3- (mM)</t>
  </si>
  <si>
    <t>Js = flow rate</t>
  </si>
  <si>
    <t>Pe = permeability coefficient</t>
  </si>
  <si>
    <t>cm2</t>
  </si>
  <si>
    <r>
      <rPr>
        <sz val="10"/>
        <rFont val="Calibri"/>
        <family val="2"/>
      </rPr>
      <t>Δ</t>
    </r>
    <r>
      <rPr>
        <sz val="7"/>
        <rFont val="Arial"/>
        <family val="2"/>
      </rPr>
      <t>C = concntration differenntial across monolayer</t>
    </r>
  </si>
  <si>
    <t>concnetration differential across the monolayer</t>
  </si>
  <si>
    <t>Js = (ΔC/Δt)(V)</t>
  </si>
  <si>
    <t>S =surface area =</t>
  </si>
  <si>
    <r>
      <t xml:space="preserve">luminal HCO3- </t>
    </r>
    <r>
      <rPr>
        <b/>
        <sz val="10"/>
        <rFont val="Calibri"/>
        <family val="2"/>
      </rPr>
      <t>ΔC/Δt</t>
    </r>
  </si>
  <si>
    <r>
      <t xml:space="preserve">luminal HCO3- </t>
    </r>
    <r>
      <rPr>
        <b/>
        <sz val="10"/>
        <rFont val="Calibri"/>
        <family val="2"/>
      </rPr>
      <t>Js</t>
    </r>
  </si>
  <si>
    <t>16</t>
  </si>
  <si>
    <t>17</t>
  </si>
  <si>
    <r>
      <t xml:space="preserve">luminal HCO3- </t>
    </r>
    <r>
      <rPr>
        <b/>
        <sz val="10"/>
        <rFont val="Calibri"/>
        <family val="2"/>
      </rPr>
      <t>ΔC/Δt IN SEC</t>
    </r>
  </si>
  <si>
    <r>
      <t xml:space="preserve">luminal HCO3- </t>
    </r>
    <r>
      <rPr>
        <b/>
        <sz val="10"/>
        <rFont val="Calibri"/>
        <family val="2"/>
      </rPr>
      <t>Pe (cm/sec)</t>
    </r>
  </si>
  <si>
    <t>18</t>
  </si>
  <si>
    <t>19</t>
  </si>
  <si>
    <t xml:space="preserve"> ΔC = concentration (t2) - concentration (t1)</t>
  </si>
  <si>
    <t>V = chamber volume (ml)=</t>
  </si>
  <si>
    <t>average first 30min=</t>
  </si>
  <si>
    <t>SEM=</t>
  </si>
  <si>
    <t xml:space="preserve">0.2mm/sec </t>
  </si>
  <si>
    <t>empty insert [cm] =</t>
  </si>
  <si>
    <t>empty insert [cm]</t>
  </si>
  <si>
    <t xml:space="preserve">after 10' </t>
  </si>
  <si>
    <t xml:space="preserve">after 30' </t>
  </si>
  <si>
    <t>n</t>
  </si>
  <si>
    <t>control SW - intial values</t>
  </si>
  <si>
    <t>cnt = control</t>
  </si>
  <si>
    <t>CNT before DMSO lu</t>
  </si>
  <si>
    <t>CNT before DMSO bl</t>
  </si>
  <si>
    <t>CNT before DIDS lu</t>
  </si>
  <si>
    <t>CNT before DIDS bl</t>
  </si>
  <si>
    <t>low NaCl luminal - after 50 sec</t>
  </si>
  <si>
    <t>low NaCl basolateral -after 50 sec</t>
  </si>
  <si>
    <t>emoty insert [cm]</t>
  </si>
  <si>
    <t xml:space="preserve">I'sc </t>
  </si>
  <si>
    <t xml:space="preserve">Rte [Ω*cm2] </t>
  </si>
  <si>
    <t xml:space="preserve">ΔR = ΔVte [cm] </t>
  </si>
  <si>
    <t>ΔR = ΔVte [cm]</t>
  </si>
  <si>
    <t>luminal measurements</t>
  </si>
  <si>
    <r>
      <t xml:space="preserve">luminal HCO3- </t>
    </r>
    <r>
      <rPr>
        <b/>
        <sz val="10"/>
        <rFont val="Calibri"/>
        <family val="2"/>
      </rPr>
      <t>ΔC -</t>
    </r>
  </si>
  <si>
    <t xml:space="preserve">control </t>
  </si>
  <si>
    <t xml:space="preserve">control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</si>
</sst>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"/>
    <numFmt numFmtId="166" formatCode="0.00000"/>
    <numFmt numFmtId="167" formatCode="0.0E+00"/>
    <numFmt numFmtId="168" formatCode="0.000"/>
  </numFmts>
  <fonts count="12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Calibri"/>
      <family val="2"/>
    </font>
    <font>
      <sz val="7"/>
      <name val="Arial"/>
      <family val="2"/>
    </font>
    <font>
      <b/>
      <sz val="10"/>
      <name val="Calibri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94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0" fillId="3" borderId="1" xfId="0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0" xfId="0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14" fontId="1" fillId="5" borderId="0" xfId="0" applyNumberFormat="1" applyFont="1" applyFill="1" applyBorder="1" applyAlignment="1">
      <alignment vertical="center"/>
    </xf>
    <xf numFmtId="49" fontId="5" fillId="5" borderId="0" xfId="0" applyNumberFormat="1" applyFont="1" applyFill="1" applyBorder="1" applyAlignment="1">
      <alignment vertical="center" wrapText="1"/>
    </xf>
    <xf numFmtId="2" fontId="0" fillId="5" borderId="0" xfId="0" applyNumberFormat="1" applyFill="1" applyBorder="1" applyAlignment="1">
      <alignment vertical="center"/>
    </xf>
    <xf numFmtId="1" fontId="0" fillId="5" borderId="0" xfId="0" applyNumberFormat="1" applyFill="1" applyBorder="1" applyAlignment="1">
      <alignment vertical="center"/>
    </xf>
    <xf numFmtId="164" fontId="0" fillId="5" borderId="0" xfId="0" applyNumberFormat="1" applyFill="1" applyBorder="1" applyAlignment="1">
      <alignment vertical="center"/>
    </xf>
    <xf numFmtId="0" fontId="0" fillId="5" borderId="0" xfId="0" applyFill="1" applyBorder="1" applyAlignment="1">
      <alignment horizontal="right" vertical="center"/>
    </xf>
    <xf numFmtId="0" fontId="1" fillId="5" borderId="0" xfId="0" applyFont="1" applyFill="1" applyBorder="1" applyAlignment="1">
      <alignment horizontal="right" vertical="center"/>
    </xf>
    <xf numFmtId="49" fontId="0" fillId="5" borderId="0" xfId="0" applyNumberFormat="1" applyFill="1" applyBorder="1" applyAlignment="1">
      <alignment vertical="center" wrapText="1"/>
    </xf>
    <xf numFmtId="2" fontId="0" fillId="5" borderId="0" xfId="0" applyNumberFormat="1" applyFill="1" applyBorder="1" applyAlignment="1">
      <alignment horizontal="center" vertical="center"/>
    </xf>
    <xf numFmtId="1" fontId="0" fillId="5" borderId="0" xfId="0" applyNumberFormat="1" applyFill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0" fontId="0" fillId="5" borderId="0" xfId="0" applyFill="1" applyBorder="1" applyAlignment="1">
      <alignment horizontal="center" vertical="center"/>
    </xf>
    <xf numFmtId="49" fontId="0" fillId="5" borderId="0" xfId="0" applyNumberFormat="1" applyFill="1" applyBorder="1" applyAlignment="1">
      <alignment horizontal="center" vertical="center"/>
    </xf>
    <xf numFmtId="0" fontId="0" fillId="5" borderId="0" xfId="0" applyNumberFormat="1" applyFill="1" applyBorder="1" applyAlignment="1">
      <alignment horizontal="center" vertical="center"/>
    </xf>
    <xf numFmtId="2" fontId="1" fillId="5" borderId="0" xfId="0" applyNumberFormat="1" applyFont="1" applyFill="1" applyBorder="1" applyAlignment="1">
      <alignment horizontal="center" vertical="center"/>
    </xf>
    <xf numFmtId="165" fontId="1" fillId="5" borderId="0" xfId="0" applyNumberFormat="1" applyFont="1" applyFill="1" applyBorder="1" applyAlignment="1">
      <alignment horizontal="right" vertical="center"/>
    </xf>
    <xf numFmtId="14" fontId="4" fillId="5" borderId="0" xfId="0" applyNumberFormat="1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2" fontId="1" fillId="5" borderId="0" xfId="0" applyNumberFormat="1" applyFont="1" applyFill="1" applyBorder="1" applyAlignment="1">
      <alignment horizontal="left" vertical="center"/>
    </xf>
    <xf numFmtId="14" fontId="0" fillId="5" borderId="0" xfId="0" applyNumberFormat="1" applyFill="1" applyBorder="1" applyAlignment="1">
      <alignment vertical="center"/>
    </xf>
    <xf numFmtId="14" fontId="1" fillId="5" borderId="0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49" fontId="5" fillId="5" borderId="0" xfId="0" applyNumberFormat="1" applyFont="1" applyFill="1" applyBorder="1" applyAlignment="1">
      <alignment horizontal="left" vertical="center" wrapText="1"/>
    </xf>
    <xf numFmtId="0" fontId="5" fillId="5" borderId="0" xfId="0" applyNumberFormat="1" applyFont="1" applyFill="1" applyBorder="1" applyAlignment="1">
      <alignment horizontal="center" vertical="center"/>
    </xf>
    <xf numFmtId="1" fontId="5" fillId="5" borderId="0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center" vertical="center"/>
    </xf>
    <xf numFmtId="2" fontId="1" fillId="5" borderId="0" xfId="0" applyNumberFormat="1" applyFont="1" applyFill="1" applyBorder="1" applyAlignment="1">
      <alignment vertical="center"/>
    </xf>
    <xf numFmtId="2" fontId="1" fillId="5" borderId="0" xfId="0" applyNumberFormat="1" applyFont="1" applyFill="1" applyBorder="1" applyAlignment="1">
      <alignment horizontal="right" vertical="center"/>
    </xf>
    <xf numFmtId="165" fontId="0" fillId="5" borderId="0" xfId="0" applyNumberFormat="1" applyFill="1" applyBorder="1" applyAlignment="1">
      <alignment horizontal="right" vertical="center"/>
    </xf>
    <xf numFmtId="164" fontId="0" fillId="5" borderId="0" xfId="0" applyNumberFormat="1" applyFill="1" applyBorder="1" applyAlignment="1">
      <alignment horizontal="right" vertical="center"/>
    </xf>
    <xf numFmtId="0" fontId="5" fillId="5" borderId="0" xfId="0" applyFont="1" applyFill="1" applyBorder="1" applyAlignment="1">
      <alignment horizontal="left" vertical="center"/>
    </xf>
    <xf numFmtId="0" fontId="0" fillId="2" borderId="11" xfId="0" applyFill="1" applyBorder="1" applyAlignment="1">
      <alignment vertical="center"/>
    </xf>
    <xf numFmtId="14" fontId="1" fillId="2" borderId="15" xfId="0" applyNumberFormat="1" applyFont="1" applyFill="1" applyBorder="1" applyAlignment="1">
      <alignment vertical="center"/>
    </xf>
    <xf numFmtId="49" fontId="5" fillId="2" borderId="15" xfId="0" applyNumberFormat="1" applyFont="1" applyFill="1" applyBorder="1" applyAlignment="1">
      <alignment vertical="center" wrapText="1"/>
    </xf>
    <xf numFmtId="164" fontId="0" fillId="2" borderId="15" xfId="0" applyNumberFormat="1" applyFill="1" applyBorder="1" applyAlignment="1">
      <alignment vertical="center" wrapText="1"/>
    </xf>
    <xf numFmtId="0" fontId="0" fillId="2" borderId="15" xfId="0" applyFill="1" applyBorder="1" applyAlignment="1">
      <alignment vertical="center"/>
    </xf>
    <xf numFmtId="14" fontId="1" fillId="5" borderId="15" xfId="0" applyNumberFormat="1" applyFont="1" applyFill="1" applyBorder="1" applyAlignment="1">
      <alignment vertical="center"/>
    </xf>
    <xf numFmtId="0" fontId="0" fillId="5" borderId="15" xfId="0" applyFill="1" applyBorder="1" applyAlignment="1">
      <alignment vertical="center"/>
    </xf>
    <xf numFmtId="49" fontId="0" fillId="5" borderId="15" xfId="0" applyNumberFormat="1" applyFill="1" applyBorder="1" applyAlignment="1">
      <alignment vertical="center" wrapText="1"/>
    </xf>
    <xf numFmtId="164" fontId="0" fillId="5" borderId="15" xfId="0" applyNumberFormat="1" applyFill="1" applyBorder="1" applyAlignment="1">
      <alignment vertical="center"/>
    </xf>
    <xf numFmtId="2" fontId="0" fillId="2" borderId="8" xfId="0" applyNumberForma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vertical="center"/>
    </xf>
    <xf numFmtId="0" fontId="0" fillId="2" borderId="9" xfId="0" applyFill="1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164" fontId="0" fillId="5" borderId="16" xfId="0" applyNumberFormat="1" applyFill="1" applyBorder="1" applyAlignment="1">
      <alignment horizontal="right" vertical="center"/>
    </xf>
    <xf numFmtId="164" fontId="1" fillId="5" borderId="0" xfId="0" applyNumberFormat="1" applyFont="1" applyFill="1" applyBorder="1" applyAlignment="1">
      <alignment horizontal="right" vertical="center"/>
    </xf>
    <xf numFmtId="49" fontId="5" fillId="5" borderId="15" xfId="0" applyNumberFormat="1" applyFont="1" applyFill="1" applyBorder="1" applyAlignment="1">
      <alignment vertical="center" wrapText="1"/>
    </xf>
    <xf numFmtId="0" fontId="0" fillId="5" borderId="19" xfId="0" applyFill="1" applyBorder="1" applyAlignment="1">
      <alignment vertical="center"/>
    </xf>
    <xf numFmtId="49" fontId="5" fillId="5" borderId="19" xfId="0" applyNumberFormat="1" applyFont="1" applyFill="1" applyBorder="1" applyAlignment="1">
      <alignment vertical="center" wrapText="1"/>
    </xf>
    <xf numFmtId="164" fontId="0" fillId="5" borderId="20" xfId="0" applyNumberFormat="1" applyFill="1" applyBorder="1" applyAlignment="1">
      <alignment horizontal="right" vertical="center"/>
    </xf>
    <xf numFmtId="164" fontId="0" fillId="5" borderId="19" xfId="0" applyNumberFormat="1" applyFill="1" applyBorder="1" applyAlignment="1">
      <alignment vertical="center"/>
    </xf>
    <xf numFmtId="2" fontId="5" fillId="5" borderId="0" xfId="0" applyNumberFormat="1" applyFont="1" applyFill="1" applyBorder="1" applyAlignment="1">
      <alignment vertical="center"/>
    </xf>
    <xf numFmtId="164" fontId="5" fillId="5" borderId="0" xfId="0" applyNumberFormat="1" applyFont="1" applyFill="1" applyBorder="1" applyAlignment="1">
      <alignment horizontal="right" vertical="center"/>
    </xf>
    <xf numFmtId="2" fontId="0" fillId="5" borderId="0" xfId="0" applyNumberFormat="1" applyFill="1" applyBorder="1" applyAlignment="1">
      <alignment horizontal="right" vertical="center"/>
    </xf>
    <xf numFmtId="1" fontId="0" fillId="5" borderId="0" xfId="0" applyNumberFormat="1" applyFill="1" applyBorder="1" applyAlignment="1">
      <alignment horizontal="right" vertical="center"/>
    </xf>
    <xf numFmtId="0" fontId="0" fillId="5" borderId="0" xfId="0" applyNumberFormat="1" applyFill="1" applyBorder="1" applyAlignment="1">
      <alignment horizontal="right" vertical="center"/>
    </xf>
    <xf numFmtId="49" fontId="6" fillId="5" borderId="0" xfId="0" applyNumberFormat="1" applyFont="1" applyFill="1" applyBorder="1" applyAlignment="1">
      <alignment horizontal="right" vertical="center"/>
    </xf>
    <xf numFmtId="0" fontId="5" fillId="5" borderId="0" xfId="0" applyNumberFormat="1" applyFont="1" applyFill="1" applyBorder="1" applyAlignment="1">
      <alignment horizontal="right" vertical="center"/>
    </xf>
    <xf numFmtId="1" fontId="5" fillId="5" borderId="0" xfId="0" applyNumberFormat="1" applyFont="1" applyFill="1" applyBorder="1" applyAlignment="1">
      <alignment horizontal="right" vertical="center"/>
    </xf>
    <xf numFmtId="2" fontId="5" fillId="5" borderId="0" xfId="0" applyNumberFormat="1" applyFont="1" applyFill="1" applyBorder="1" applyAlignment="1">
      <alignment horizontal="right" vertical="center"/>
    </xf>
    <xf numFmtId="0" fontId="0" fillId="5" borderId="5" xfId="0" applyFill="1" applyBorder="1" applyAlignment="1">
      <alignment vertical="center"/>
    </xf>
    <xf numFmtId="49" fontId="0" fillId="5" borderId="19" xfId="0" applyNumberFormat="1" applyFill="1" applyBorder="1" applyAlignment="1">
      <alignment vertical="center" wrapText="1"/>
    </xf>
    <xf numFmtId="49" fontId="0" fillId="5" borderId="21" xfId="0" applyNumberFormat="1" applyFill="1" applyBorder="1" applyAlignment="1">
      <alignment vertical="center" wrapText="1"/>
    </xf>
    <xf numFmtId="164" fontId="0" fillId="5" borderId="21" xfId="0" applyNumberFormat="1" applyFill="1" applyBorder="1" applyAlignment="1">
      <alignment vertical="center"/>
    </xf>
    <xf numFmtId="14" fontId="1" fillId="5" borderId="5" xfId="0" applyNumberFormat="1" applyFont="1" applyFill="1" applyBorder="1" applyAlignment="1">
      <alignment vertical="center"/>
    </xf>
    <xf numFmtId="49" fontId="0" fillId="5" borderId="5" xfId="0" applyNumberFormat="1" applyFill="1" applyBorder="1" applyAlignment="1">
      <alignment vertical="center" wrapText="1"/>
    </xf>
    <xf numFmtId="164" fontId="0" fillId="5" borderId="5" xfId="0" applyNumberFormat="1" applyFill="1" applyBorder="1" applyAlignment="1">
      <alignment horizontal="right" vertical="center"/>
    </xf>
    <xf numFmtId="49" fontId="0" fillId="5" borderId="5" xfId="0" applyNumberFormat="1" applyFill="1" applyBorder="1" applyAlignment="1">
      <alignment horizontal="center" vertical="center"/>
    </xf>
    <xf numFmtId="0" fontId="1" fillId="5" borderId="5" xfId="0" applyFont="1" applyFill="1" applyBorder="1" applyAlignment="1">
      <alignment vertical="center"/>
    </xf>
    <xf numFmtId="0" fontId="0" fillId="5" borderId="0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16" fontId="0" fillId="5" borderId="0" xfId="0" applyNumberFormat="1" applyFill="1" applyBorder="1" applyAlignment="1">
      <alignment horizontal="left" vertical="center"/>
    </xf>
    <xf numFmtId="0" fontId="1" fillId="6" borderId="0" xfId="0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1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5" xfId="0" applyFill="1" applyBorder="1" applyAlignment="1">
      <alignment vertical="center"/>
    </xf>
    <xf numFmtId="0" fontId="1" fillId="8" borderId="0" xfId="0" applyFont="1" applyFill="1" applyBorder="1" applyAlignment="1">
      <alignment vertical="center"/>
    </xf>
    <xf numFmtId="0" fontId="0" fillId="8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/>
    </xf>
    <xf numFmtId="0" fontId="0" fillId="8" borderId="5" xfId="0" applyFill="1" applyBorder="1" applyAlignment="1">
      <alignment vertical="center"/>
    </xf>
    <xf numFmtId="0" fontId="1" fillId="8" borderId="22" xfId="0" applyFont="1" applyFill="1" applyBorder="1" applyAlignment="1">
      <alignment vertical="center"/>
    </xf>
    <xf numFmtId="0" fontId="1" fillId="8" borderId="23" xfId="0" applyFont="1" applyFill="1" applyBorder="1" applyAlignment="1">
      <alignment vertical="center"/>
    </xf>
    <xf numFmtId="0" fontId="1" fillId="8" borderId="24" xfId="0" applyFont="1" applyFill="1" applyBorder="1" applyAlignment="1">
      <alignment vertical="center"/>
    </xf>
    <xf numFmtId="0" fontId="0" fillId="8" borderId="13" xfId="0" applyFill="1" applyBorder="1" applyAlignment="1">
      <alignment vertical="center" wrapText="1"/>
    </xf>
    <xf numFmtId="0" fontId="0" fillId="8" borderId="9" xfId="0" applyFill="1" applyBorder="1" applyAlignment="1">
      <alignment vertical="center" wrapText="1"/>
    </xf>
    <xf numFmtId="0" fontId="0" fillId="8" borderId="13" xfId="0" applyFill="1" applyBorder="1" applyAlignment="1">
      <alignment vertical="center"/>
    </xf>
    <xf numFmtId="0" fontId="0" fillId="8" borderId="9" xfId="0" applyFill="1" applyBorder="1" applyAlignment="1">
      <alignment vertical="center"/>
    </xf>
    <xf numFmtId="0" fontId="0" fillId="8" borderId="25" xfId="0" applyFill="1" applyBorder="1" applyAlignment="1">
      <alignment vertical="center"/>
    </xf>
    <xf numFmtId="0" fontId="0" fillId="8" borderId="26" xfId="0" applyFill="1" applyBorder="1" applyAlignment="1">
      <alignment vertical="center"/>
    </xf>
    <xf numFmtId="0" fontId="0" fillId="8" borderId="27" xfId="0" applyFill="1" applyBorder="1" applyAlignment="1">
      <alignment vertical="center"/>
    </xf>
    <xf numFmtId="0" fontId="0" fillId="8" borderId="15" xfId="0" applyFill="1" applyBorder="1" applyAlignment="1">
      <alignment vertical="center"/>
    </xf>
    <xf numFmtId="0" fontId="0" fillId="8" borderId="17" xfId="0" applyFill="1" applyBorder="1" applyAlignment="1">
      <alignment vertical="center"/>
    </xf>
    <xf numFmtId="0" fontId="0" fillId="7" borderId="15" xfId="0" applyFill="1" applyBorder="1" applyAlignment="1">
      <alignment vertical="center"/>
    </xf>
    <xf numFmtId="0" fontId="0" fillId="6" borderId="15" xfId="0" applyFill="1" applyBorder="1" applyAlignment="1">
      <alignment vertical="center"/>
    </xf>
    <xf numFmtId="14" fontId="1" fillId="5" borderId="19" xfId="0" applyNumberFormat="1" applyFont="1" applyFill="1" applyBorder="1" applyAlignment="1">
      <alignment vertical="center"/>
    </xf>
    <xf numFmtId="0" fontId="0" fillId="8" borderId="28" xfId="0" applyFill="1" applyBorder="1" applyAlignment="1">
      <alignment vertical="center"/>
    </xf>
    <xf numFmtId="0" fontId="0" fillId="8" borderId="19" xfId="0" applyFill="1" applyBorder="1" applyAlignment="1">
      <alignment vertical="center"/>
    </xf>
    <xf numFmtId="0" fontId="0" fillId="8" borderId="29" xfId="0" applyFill="1" applyBorder="1" applyAlignment="1">
      <alignment vertical="center"/>
    </xf>
    <xf numFmtId="0" fontId="0" fillId="7" borderId="19" xfId="0" applyFill="1" applyBorder="1" applyAlignment="1">
      <alignment vertical="center"/>
    </xf>
    <xf numFmtId="0" fontId="0" fillId="6" borderId="19" xfId="0" applyFill="1" applyBorder="1" applyAlignment="1">
      <alignment vertical="center"/>
    </xf>
    <xf numFmtId="49" fontId="1" fillId="5" borderId="0" xfId="0" applyNumberFormat="1" applyFont="1" applyFill="1" applyBorder="1" applyAlignment="1">
      <alignment vertical="center" wrapText="1"/>
    </xf>
    <xf numFmtId="0" fontId="1" fillId="8" borderId="13" xfId="0" applyFont="1" applyFill="1" applyBorder="1" applyAlignment="1">
      <alignment vertical="center"/>
    </xf>
    <xf numFmtId="14" fontId="1" fillId="5" borderId="18" xfId="0" applyNumberFormat="1" applyFont="1" applyFill="1" applyBorder="1" applyAlignment="1">
      <alignment vertical="center"/>
    </xf>
    <xf numFmtId="49" fontId="0" fillId="5" borderId="18" xfId="0" applyNumberFormat="1" applyFill="1" applyBorder="1" applyAlignment="1">
      <alignment vertical="center" wrapText="1"/>
    </xf>
    <xf numFmtId="0" fontId="0" fillId="5" borderId="18" xfId="0" applyFill="1" applyBorder="1" applyAlignment="1">
      <alignment vertical="center"/>
    </xf>
    <xf numFmtId="164" fontId="0" fillId="5" borderId="18" xfId="0" applyNumberFormat="1" applyFill="1" applyBorder="1" applyAlignment="1">
      <alignment vertical="center"/>
    </xf>
    <xf numFmtId="0" fontId="0" fillId="8" borderId="30" xfId="0" applyFill="1" applyBorder="1" applyAlignment="1">
      <alignment vertical="center"/>
    </xf>
    <xf numFmtId="0" fontId="0" fillId="8" borderId="18" xfId="0" applyFill="1" applyBorder="1" applyAlignment="1">
      <alignment vertical="center"/>
    </xf>
    <xf numFmtId="0" fontId="0" fillId="8" borderId="31" xfId="0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0" fillId="6" borderId="18" xfId="0" applyFill="1" applyBorder="1" applyAlignment="1">
      <alignment vertical="center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5" borderId="0" xfId="0" applyFill="1" applyBorder="1"/>
    <xf numFmtId="0" fontId="0" fillId="5" borderId="5" xfId="0" applyFill="1" applyBorder="1"/>
    <xf numFmtId="0" fontId="1" fillId="5" borderId="0" xfId="0" applyFont="1" applyFill="1"/>
    <xf numFmtId="164" fontId="0" fillId="5" borderId="0" xfId="0" applyNumberFormat="1" applyFill="1"/>
    <xf numFmtId="0" fontId="5" fillId="5" borderId="0" xfId="0" applyFont="1" applyFill="1" applyAlignment="1">
      <alignment horizontal="right"/>
    </xf>
    <xf numFmtId="0" fontId="5" fillId="5" borderId="0" xfId="0" applyFont="1" applyFill="1"/>
    <xf numFmtId="2" fontId="0" fillId="5" borderId="0" xfId="0" applyNumberFormat="1" applyFill="1"/>
    <xf numFmtId="2" fontId="1" fillId="5" borderId="0" xfId="0" applyNumberFormat="1" applyFont="1" applyFill="1"/>
    <xf numFmtId="166" fontId="0" fillId="5" borderId="0" xfId="0" applyNumberFormat="1" applyFill="1"/>
    <xf numFmtId="166" fontId="0" fillId="5" borderId="0" xfId="0" applyNumberFormat="1" applyFill="1" applyBorder="1"/>
    <xf numFmtId="166" fontId="0" fillId="5" borderId="5" xfId="0" applyNumberFormat="1" applyFill="1" applyBorder="1"/>
    <xf numFmtId="11" fontId="0" fillId="5" borderId="0" xfId="0" applyNumberFormat="1" applyFill="1"/>
    <xf numFmtId="0" fontId="0" fillId="2" borderId="0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1" fillId="2" borderId="10" xfId="0" applyFont="1" applyFill="1" applyBorder="1" applyAlignment="1">
      <alignment vertical="center"/>
    </xf>
    <xf numFmtId="0" fontId="0" fillId="2" borderId="32" xfId="0" applyFill="1" applyBorder="1" applyAlignment="1">
      <alignment vertical="center" wrapText="1"/>
    </xf>
    <xf numFmtId="0" fontId="1" fillId="2" borderId="12" xfId="0" applyFon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2" fontId="1" fillId="12" borderId="0" xfId="0" applyNumberFormat="1" applyFont="1" applyFill="1" applyBorder="1" applyAlignment="1">
      <alignment horizontal="right" vertical="center"/>
    </xf>
    <xf numFmtId="2" fontId="5" fillId="12" borderId="0" xfId="0" applyNumberFormat="1" applyFont="1" applyFill="1" applyBorder="1" applyAlignment="1">
      <alignment horizontal="right" vertical="center"/>
    </xf>
    <xf numFmtId="0" fontId="0" fillId="12" borderId="0" xfId="0" applyFill="1" applyBorder="1" applyAlignment="1">
      <alignment vertical="center" wrapText="1"/>
    </xf>
    <xf numFmtId="0" fontId="0" fillId="12" borderId="0" xfId="0" applyFill="1" applyBorder="1" applyAlignment="1">
      <alignment vertical="center"/>
    </xf>
    <xf numFmtId="0" fontId="5" fillId="12" borderId="0" xfId="0" applyFont="1" applyFill="1" applyBorder="1" applyAlignment="1">
      <alignment horizontal="right" vertical="center"/>
    </xf>
    <xf numFmtId="0" fontId="1" fillId="12" borderId="0" xfId="0" applyFont="1" applyFill="1" applyBorder="1" applyAlignment="1">
      <alignment horizontal="right" vertical="center"/>
    </xf>
    <xf numFmtId="2" fontId="1" fillId="13" borderId="0" xfId="0" applyNumberFormat="1" applyFont="1" applyFill="1" applyBorder="1" applyAlignment="1">
      <alignment horizontal="right" vertical="center"/>
    </xf>
    <xf numFmtId="2" fontId="5" fillId="13" borderId="0" xfId="0" applyNumberFormat="1" applyFont="1" applyFill="1" applyBorder="1" applyAlignment="1">
      <alignment horizontal="right" vertical="center"/>
    </xf>
    <xf numFmtId="0" fontId="0" fillId="13" borderId="0" xfId="0" applyFill="1" applyBorder="1" applyAlignment="1">
      <alignment vertical="center" wrapText="1"/>
    </xf>
    <xf numFmtId="0" fontId="0" fillId="13" borderId="0" xfId="0" applyFill="1" applyBorder="1" applyAlignment="1">
      <alignment vertical="center"/>
    </xf>
    <xf numFmtId="0" fontId="5" fillId="13" borderId="0" xfId="0" applyFont="1" applyFill="1" applyBorder="1" applyAlignment="1">
      <alignment horizontal="right" vertical="center"/>
    </xf>
    <xf numFmtId="0" fontId="1" fillId="13" borderId="0" xfId="0" applyFont="1" applyFill="1" applyBorder="1" applyAlignment="1">
      <alignment horizontal="right" vertical="center"/>
    </xf>
    <xf numFmtId="2" fontId="1" fillId="6" borderId="0" xfId="0" applyNumberFormat="1" applyFont="1" applyFill="1" applyBorder="1" applyAlignment="1">
      <alignment horizontal="right" vertical="center"/>
    </xf>
    <xf numFmtId="2" fontId="5" fillId="12" borderId="15" xfId="0" applyNumberFormat="1" applyFont="1" applyFill="1" applyBorder="1" applyAlignment="1">
      <alignment horizontal="right" vertical="center"/>
    </xf>
    <xf numFmtId="2" fontId="1" fillId="12" borderId="15" xfId="0" applyNumberFormat="1" applyFont="1" applyFill="1" applyBorder="1" applyAlignment="1">
      <alignment horizontal="right" vertical="center"/>
    </xf>
    <xf numFmtId="2" fontId="5" fillId="13" borderId="15" xfId="0" applyNumberFormat="1" applyFont="1" applyFill="1" applyBorder="1" applyAlignment="1">
      <alignment horizontal="right" vertical="center"/>
    </xf>
    <xf numFmtId="2" fontId="1" fillId="13" borderId="15" xfId="0" applyNumberFormat="1" applyFont="1" applyFill="1" applyBorder="1" applyAlignment="1">
      <alignment horizontal="right" vertical="center"/>
    </xf>
    <xf numFmtId="0" fontId="5" fillId="12" borderId="15" xfId="0" applyFont="1" applyFill="1" applyBorder="1" applyAlignment="1">
      <alignment horizontal="right" vertical="center"/>
    </xf>
    <xf numFmtId="0" fontId="1" fillId="12" borderId="15" xfId="0" applyFont="1" applyFill="1" applyBorder="1" applyAlignment="1">
      <alignment horizontal="right" vertical="center"/>
    </xf>
    <xf numFmtId="0" fontId="5" fillId="13" borderId="15" xfId="0" applyFont="1" applyFill="1" applyBorder="1" applyAlignment="1">
      <alignment horizontal="right" vertical="center"/>
    </xf>
    <xf numFmtId="0" fontId="1" fillId="13" borderId="15" xfId="0" applyFont="1" applyFill="1" applyBorder="1" applyAlignment="1">
      <alignment horizontal="right" vertical="center"/>
    </xf>
    <xf numFmtId="0" fontId="5" fillId="5" borderId="15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right" vertical="center"/>
    </xf>
    <xf numFmtId="0" fontId="1" fillId="12" borderId="5" xfId="0" applyFont="1" applyFill="1" applyBorder="1" applyAlignment="1">
      <alignment horizontal="right" vertical="center"/>
    </xf>
    <xf numFmtId="0" fontId="5" fillId="13" borderId="5" xfId="0" applyFont="1" applyFill="1" applyBorder="1" applyAlignment="1">
      <alignment horizontal="right" vertical="center"/>
    </xf>
    <xf numFmtId="0" fontId="1" fillId="13" borderId="5" xfId="0" applyFont="1" applyFill="1" applyBorder="1" applyAlignment="1">
      <alignment horizontal="right" vertical="center"/>
    </xf>
    <xf numFmtId="2" fontId="0" fillId="12" borderId="0" xfId="0" applyNumberFormat="1" applyFill="1" applyBorder="1" applyAlignment="1">
      <alignment vertical="center"/>
    </xf>
    <xf numFmtId="0" fontId="0" fillId="5" borderId="33" xfId="0" applyFill="1" applyBorder="1" applyAlignment="1">
      <alignment vertical="center"/>
    </xf>
    <xf numFmtId="0" fontId="0" fillId="5" borderId="16" xfId="0" applyFill="1" applyBorder="1" applyAlignment="1">
      <alignment vertical="center"/>
    </xf>
    <xf numFmtId="0" fontId="0" fillId="5" borderId="34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164" fontId="0" fillId="5" borderId="11" xfId="0" applyNumberFormat="1" applyFill="1" applyBorder="1" applyAlignment="1">
      <alignment horizontal="right" vertical="center"/>
    </xf>
    <xf numFmtId="164" fontId="0" fillId="5" borderId="35" xfId="0" applyNumberFormat="1" applyFill="1" applyBorder="1" applyAlignment="1">
      <alignment horizontal="right" vertical="center"/>
    </xf>
    <xf numFmtId="164" fontId="0" fillId="5" borderId="34" xfId="0" applyNumberFormat="1" applyFill="1" applyBorder="1" applyAlignment="1">
      <alignment horizontal="right" vertical="center"/>
    </xf>
    <xf numFmtId="14" fontId="0" fillId="5" borderId="16" xfId="0" applyNumberFormat="1" applyFill="1" applyBorder="1" applyAlignment="1">
      <alignment horizontal="center" vertical="center"/>
    </xf>
    <xf numFmtId="2" fontId="0" fillId="5" borderId="20" xfId="0" applyNumberFormat="1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49" fontId="0" fillId="5" borderId="20" xfId="0" applyNumberFormat="1" applyFill="1" applyBorder="1" applyAlignment="1">
      <alignment horizontal="center" vertical="center"/>
    </xf>
    <xf numFmtId="49" fontId="0" fillId="5" borderId="16" xfId="0" applyNumberFormat="1" applyFill="1" applyBorder="1" applyAlignment="1">
      <alignment horizontal="center" vertical="center"/>
    </xf>
    <xf numFmtId="0" fontId="0" fillId="5" borderId="20" xfId="0" applyNumberFormat="1" applyFill="1" applyBorder="1" applyAlignment="1">
      <alignment horizontal="center" vertical="center"/>
    </xf>
    <xf numFmtId="0" fontId="0" fillId="5" borderId="33" xfId="0" applyNumberFormat="1" applyFill="1" applyBorder="1" applyAlignment="1">
      <alignment horizontal="center" vertical="center"/>
    </xf>
    <xf numFmtId="0" fontId="0" fillId="5" borderId="16" xfId="0" applyNumberFormat="1" applyFill="1" applyBorder="1" applyAlignment="1">
      <alignment horizontal="center" vertical="center"/>
    </xf>
    <xf numFmtId="0" fontId="0" fillId="5" borderId="34" xfId="0" applyNumberFormat="1" applyFill="1" applyBorder="1" applyAlignment="1">
      <alignment horizontal="center" vertical="center"/>
    </xf>
    <xf numFmtId="0" fontId="0" fillId="5" borderId="11" xfId="0" applyNumberFormat="1" applyFill="1" applyBorder="1" applyAlignment="1">
      <alignment horizontal="center" vertical="center"/>
    </xf>
    <xf numFmtId="49" fontId="5" fillId="5" borderId="11" xfId="0" applyNumberFormat="1" applyFont="1" applyFill="1" applyBorder="1" applyAlignment="1">
      <alignment horizontal="center" vertical="center"/>
    </xf>
    <xf numFmtId="49" fontId="5" fillId="5" borderId="16" xfId="0" applyNumberFormat="1" applyFont="1" applyFill="1" applyBorder="1" applyAlignment="1">
      <alignment horizontal="center" vertical="center"/>
    </xf>
    <xf numFmtId="49" fontId="0" fillId="5" borderId="11" xfId="0" applyNumberFormat="1" applyFill="1" applyBorder="1" applyAlignment="1">
      <alignment horizontal="center" vertical="center"/>
    </xf>
    <xf numFmtId="49" fontId="0" fillId="5" borderId="35" xfId="0" applyNumberFormat="1" applyFill="1" applyBorder="1" applyAlignment="1">
      <alignment horizontal="center" vertical="center"/>
    </xf>
    <xf numFmtId="0" fontId="5" fillId="2" borderId="16" xfId="0" applyFont="1" applyFill="1" applyBorder="1" applyAlignment="1">
      <alignment vertical="center"/>
    </xf>
    <xf numFmtId="0" fontId="5" fillId="5" borderId="20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1" fillId="5" borderId="16" xfId="0" applyFont="1" applyFill="1" applyBorder="1" applyAlignment="1">
      <alignment vertical="center"/>
    </xf>
    <xf numFmtId="0" fontId="5" fillId="5" borderId="33" xfId="0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35" xfId="0" applyFont="1" applyFill="1" applyBorder="1" applyAlignment="1">
      <alignment vertical="center"/>
    </xf>
    <xf numFmtId="164" fontId="1" fillId="5" borderId="11" xfId="0" applyNumberFormat="1" applyFont="1" applyFill="1" applyBorder="1" applyAlignment="1">
      <alignment horizontal="right" vertical="center"/>
    </xf>
    <xf numFmtId="49" fontId="5" fillId="5" borderId="18" xfId="0" applyNumberFormat="1" applyFont="1" applyFill="1" applyBorder="1" applyAlignment="1">
      <alignment vertical="center" wrapText="1"/>
    </xf>
    <xf numFmtId="49" fontId="0" fillId="5" borderId="34" xfId="0" applyNumberFormat="1" applyFill="1" applyBorder="1" applyAlignment="1">
      <alignment horizontal="center" vertical="center"/>
    </xf>
    <xf numFmtId="0" fontId="5" fillId="5" borderId="34" xfId="0" applyFont="1" applyFill="1" applyBorder="1" applyAlignment="1">
      <alignment vertical="center"/>
    </xf>
    <xf numFmtId="2" fontId="5" fillId="12" borderId="18" xfId="0" applyNumberFormat="1" applyFont="1" applyFill="1" applyBorder="1" applyAlignment="1">
      <alignment horizontal="right" vertical="center"/>
    </xf>
    <xf numFmtId="2" fontId="0" fillId="12" borderId="18" xfId="0" applyNumberFormat="1" applyFill="1" applyBorder="1" applyAlignment="1">
      <alignment vertical="center"/>
    </xf>
    <xf numFmtId="2" fontId="5" fillId="13" borderId="18" xfId="0" applyNumberFormat="1" applyFont="1" applyFill="1" applyBorder="1" applyAlignment="1">
      <alignment horizontal="right" vertical="center"/>
    </xf>
    <xf numFmtId="2" fontId="1" fillId="13" borderId="18" xfId="0" applyNumberFormat="1" applyFont="1" applyFill="1" applyBorder="1" applyAlignment="1">
      <alignment horizontal="right" vertical="center"/>
    </xf>
    <xf numFmtId="167" fontId="0" fillId="5" borderId="0" xfId="0" applyNumberFormat="1" applyFill="1"/>
    <xf numFmtId="0" fontId="1" fillId="15" borderId="22" xfId="0" applyFont="1" applyFill="1" applyBorder="1" applyAlignment="1">
      <alignment vertical="center"/>
    </xf>
    <xf numFmtId="0" fontId="1" fillId="15" borderId="23" xfId="0" applyFont="1" applyFill="1" applyBorder="1" applyAlignment="1">
      <alignment vertical="center"/>
    </xf>
    <xf numFmtId="0" fontId="1" fillId="15" borderId="24" xfId="0" applyFont="1" applyFill="1" applyBorder="1" applyAlignment="1">
      <alignment vertical="center"/>
    </xf>
    <xf numFmtId="0" fontId="0" fillId="15" borderId="13" xfId="0" applyFill="1" applyBorder="1" applyAlignment="1">
      <alignment vertical="center" wrapText="1"/>
    </xf>
    <xf numFmtId="0" fontId="0" fillId="15" borderId="0" xfId="0" applyFill="1" applyBorder="1" applyAlignment="1">
      <alignment vertical="center" wrapText="1"/>
    </xf>
    <xf numFmtId="0" fontId="0" fillId="15" borderId="9" xfId="0" applyFill="1" applyBorder="1" applyAlignment="1">
      <alignment vertical="center" wrapText="1"/>
    </xf>
    <xf numFmtId="0" fontId="0" fillId="15" borderId="13" xfId="0" applyFill="1" applyBorder="1" applyAlignment="1">
      <alignment vertical="center"/>
    </xf>
    <xf numFmtId="0" fontId="0" fillId="15" borderId="0" xfId="0" applyFill="1" applyBorder="1" applyAlignment="1">
      <alignment vertical="center"/>
    </xf>
    <xf numFmtId="0" fontId="0" fillId="15" borderId="9" xfId="0" applyFill="1" applyBorder="1" applyAlignment="1">
      <alignment vertical="center"/>
    </xf>
    <xf numFmtId="0" fontId="0" fillId="15" borderId="27" xfId="0" applyFill="1" applyBorder="1" applyAlignment="1">
      <alignment vertical="center"/>
    </xf>
    <xf numFmtId="0" fontId="0" fillId="15" borderId="15" xfId="0" applyFill="1" applyBorder="1" applyAlignment="1">
      <alignment vertical="center"/>
    </xf>
    <xf numFmtId="0" fontId="0" fillId="15" borderId="17" xfId="0" applyFill="1" applyBorder="1" applyAlignment="1">
      <alignment vertical="center"/>
    </xf>
    <xf numFmtId="0" fontId="0" fillId="15" borderId="28" xfId="0" applyFill="1" applyBorder="1" applyAlignment="1">
      <alignment vertical="center"/>
    </xf>
    <xf numFmtId="0" fontId="0" fillId="15" borderId="19" xfId="0" applyFill="1" applyBorder="1" applyAlignment="1">
      <alignment vertical="center"/>
    </xf>
    <xf numFmtId="0" fontId="0" fillId="15" borderId="29" xfId="0" applyFill="1" applyBorder="1" applyAlignment="1">
      <alignment vertical="center"/>
    </xf>
    <xf numFmtId="0" fontId="0" fillId="15" borderId="30" xfId="0" applyFill="1" applyBorder="1" applyAlignment="1">
      <alignment vertical="center"/>
    </xf>
    <xf numFmtId="0" fontId="0" fillId="15" borderId="18" xfId="0" applyFill="1" applyBorder="1" applyAlignment="1">
      <alignment vertical="center"/>
    </xf>
    <xf numFmtId="0" fontId="0" fillId="15" borderId="31" xfId="0" applyFill="1" applyBorder="1" applyAlignment="1">
      <alignment vertical="center"/>
    </xf>
    <xf numFmtId="0" fontId="0" fillId="15" borderId="25" xfId="0" applyFill="1" applyBorder="1" applyAlignment="1">
      <alignment vertical="center"/>
    </xf>
    <xf numFmtId="0" fontId="0" fillId="15" borderId="5" xfId="0" applyFill="1" applyBorder="1" applyAlignment="1">
      <alignment vertical="center"/>
    </xf>
    <xf numFmtId="0" fontId="0" fillId="15" borderId="26" xfId="0" applyFill="1" applyBorder="1" applyAlignment="1">
      <alignment vertical="center"/>
    </xf>
    <xf numFmtId="0" fontId="1" fillId="15" borderId="13" xfId="0" applyFont="1" applyFill="1" applyBorder="1" applyAlignment="1">
      <alignment vertical="center"/>
    </xf>
    <xf numFmtId="2" fontId="1" fillId="15" borderId="0" xfId="0" applyNumberFormat="1" applyFont="1" applyFill="1" applyBorder="1" applyAlignment="1">
      <alignment horizontal="right" vertical="center"/>
    </xf>
    <xf numFmtId="0" fontId="1" fillId="15" borderId="0" xfId="0" applyFont="1" applyFill="1" applyBorder="1" applyAlignment="1">
      <alignment vertical="center"/>
    </xf>
    <xf numFmtId="0" fontId="11" fillId="5" borderId="0" xfId="0" applyFont="1" applyFill="1" applyBorder="1" applyAlignment="1">
      <alignment horizontal="right" vertical="center"/>
    </xf>
    <xf numFmtId="0" fontId="10" fillId="5" borderId="0" xfId="0" applyFont="1" applyFill="1" applyBorder="1" applyAlignment="1">
      <alignment horizontal="right" vertical="center"/>
    </xf>
    <xf numFmtId="2" fontId="11" fillId="5" borderId="0" xfId="0" applyNumberFormat="1" applyFont="1" applyFill="1" applyBorder="1" applyAlignment="1">
      <alignment horizontal="right" vertical="center"/>
    </xf>
    <xf numFmtId="165" fontId="11" fillId="5" borderId="0" xfId="0" applyNumberFormat="1" applyFont="1" applyFill="1" applyBorder="1" applyAlignment="1">
      <alignment horizontal="right" vertical="center"/>
    </xf>
    <xf numFmtId="0" fontId="11" fillId="5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 wrapText="1"/>
    </xf>
    <xf numFmtId="0" fontId="1" fillId="5" borderId="0" xfId="0" applyFont="1" applyFill="1" applyBorder="1" applyAlignment="1">
      <alignment horizontal="center" vertical="center"/>
    </xf>
    <xf numFmtId="0" fontId="0" fillId="5" borderId="9" xfId="0" applyFill="1" applyBorder="1" applyAlignment="1">
      <alignment vertical="center"/>
    </xf>
    <xf numFmtId="0" fontId="0" fillId="5" borderId="17" xfId="0" applyFill="1" applyBorder="1" applyAlignment="1">
      <alignment vertical="center"/>
    </xf>
    <xf numFmtId="0" fontId="0" fillId="5" borderId="31" xfId="0" applyFill="1" applyBorder="1" applyAlignment="1">
      <alignment vertical="center"/>
    </xf>
    <xf numFmtId="0" fontId="0" fillId="5" borderId="0" xfId="0" applyFill="1" applyAlignment="1">
      <alignment vertical="center"/>
    </xf>
    <xf numFmtId="0" fontId="5" fillId="4" borderId="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1" fontId="1" fillId="5" borderId="0" xfId="0" applyNumberFormat="1" applyFont="1" applyFill="1" applyBorder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0" fillId="5" borderId="0" xfId="0" applyFill="1" applyBorder="1" applyAlignment="1">
      <alignment vertical="center" wrapText="1"/>
    </xf>
    <xf numFmtId="164" fontId="0" fillId="2" borderId="0" xfId="0" applyNumberFormat="1" applyFill="1" applyBorder="1" applyAlignment="1">
      <alignment vertical="center" wrapText="1"/>
    </xf>
    <xf numFmtId="2" fontId="1" fillId="15" borderId="9" xfId="0" applyNumberFormat="1" applyFont="1" applyFill="1" applyBorder="1" applyAlignment="1">
      <alignment horizontal="right" vertical="center"/>
    </xf>
    <xf numFmtId="1" fontId="1" fillId="5" borderId="14" xfId="0" applyNumberFormat="1" applyFont="1" applyFill="1" applyBorder="1" applyAlignment="1">
      <alignment horizontal="right" vertical="center"/>
    </xf>
    <xf numFmtId="1" fontId="1" fillId="5" borderId="10" xfId="0" applyNumberFormat="1" applyFont="1" applyFill="1" applyBorder="1" applyAlignment="1">
      <alignment horizontal="right" vertical="center"/>
    </xf>
    <xf numFmtId="1" fontId="1" fillId="5" borderId="32" xfId="0" applyNumberFormat="1" applyFont="1" applyFill="1" applyBorder="1" applyAlignment="1">
      <alignment horizontal="right" vertical="center"/>
    </xf>
    <xf numFmtId="1" fontId="0" fillId="5" borderId="14" xfId="0" applyNumberFormat="1" applyFill="1" applyBorder="1" applyAlignment="1">
      <alignment horizontal="right" vertical="center"/>
    </xf>
    <xf numFmtId="1" fontId="0" fillId="5" borderId="10" xfId="0" applyNumberFormat="1" applyFill="1" applyBorder="1" applyAlignment="1">
      <alignment horizontal="right" vertical="center"/>
    </xf>
    <xf numFmtId="1" fontId="0" fillId="5" borderId="32" xfId="0" applyNumberFormat="1" applyFill="1" applyBorder="1" applyAlignment="1">
      <alignment horizontal="right" vertical="center"/>
    </xf>
    <xf numFmtId="0" fontId="1" fillId="16" borderId="36" xfId="0" applyFont="1" applyFill="1" applyBorder="1" applyAlignment="1">
      <alignment vertical="center"/>
    </xf>
    <xf numFmtId="0" fontId="0" fillId="16" borderId="11" xfId="0" applyFill="1" applyBorder="1" applyAlignment="1">
      <alignment vertical="center" wrapText="1"/>
    </xf>
    <xf numFmtId="0" fontId="0" fillId="16" borderId="16" xfId="0" applyFill="1" applyBorder="1" applyAlignment="1">
      <alignment vertical="center"/>
    </xf>
    <xf numFmtId="0" fontId="0" fillId="16" borderId="20" xfId="0" applyFill="1" applyBorder="1" applyAlignment="1">
      <alignment vertical="center"/>
    </xf>
    <xf numFmtId="0" fontId="0" fillId="16" borderId="34" xfId="0" applyFill="1" applyBorder="1" applyAlignment="1">
      <alignment vertical="center"/>
    </xf>
    <xf numFmtId="0" fontId="0" fillId="16" borderId="11" xfId="0" applyFill="1" applyBorder="1" applyAlignment="1">
      <alignment vertical="center"/>
    </xf>
    <xf numFmtId="0" fontId="0" fillId="16" borderId="35" xfId="0" applyFill="1" applyBorder="1" applyAlignment="1">
      <alignment vertical="center"/>
    </xf>
    <xf numFmtId="2" fontId="1" fillId="16" borderId="11" xfId="0" applyNumberFormat="1" applyFont="1" applyFill="1" applyBorder="1" applyAlignment="1">
      <alignment horizontal="right" vertical="center"/>
    </xf>
    <xf numFmtId="1" fontId="0" fillId="5" borderId="12" xfId="0" applyNumberFormat="1" applyFill="1" applyBorder="1" applyAlignment="1">
      <alignment horizontal="right" vertical="center"/>
    </xf>
    <xf numFmtId="0" fontId="5" fillId="16" borderId="11" xfId="0" applyFont="1" applyFill="1" applyBorder="1" applyAlignment="1">
      <alignment vertical="center" wrapText="1"/>
    </xf>
    <xf numFmtId="2" fontId="1" fillId="12" borderId="9" xfId="0" applyNumberFormat="1" applyFont="1" applyFill="1" applyBorder="1" applyAlignment="1">
      <alignment horizontal="right" vertical="center"/>
    </xf>
    <xf numFmtId="2" fontId="1" fillId="8" borderId="0" xfId="0" applyNumberFormat="1" applyFont="1" applyFill="1" applyBorder="1" applyAlignment="1">
      <alignment horizontal="right" vertical="center"/>
    </xf>
    <xf numFmtId="2" fontId="1" fillId="8" borderId="9" xfId="0" applyNumberFormat="1" applyFont="1" applyFill="1" applyBorder="1" applyAlignment="1">
      <alignment horizontal="right" vertical="center"/>
    </xf>
    <xf numFmtId="168" fontId="1" fillId="8" borderId="0" xfId="0" applyNumberFormat="1" applyFont="1" applyFill="1" applyBorder="1" applyAlignment="1">
      <alignment horizontal="right" vertical="center"/>
    </xf>
    <xf numFmtId="0" fontId="1" fillId="7" borderId="22" xfId="0" applyFont="1" applyFill="1" applyBorder="1" applyAlignment="1">
      <alignment vertical="center"/>
    </xf>
    <xf numFmtId="0" fontId="1" fillId="7" borderId="23" xfId="0" applyFont="1" applyFill="1" applyBorder="1" applyAlignment="1">
      <alignment vertical="center"/>
    </xf>
    <xf numFmtId="0" fontId="1" fillId="7" borderId="24" xfId="0" applyFont="1" applyFill="1" applyBorder="1" applyAlignment="1">
      <alignment vertical="center"/>
    </xf>
    <xf numFmtId="0" fontId="0" fillId="7" borderId="13" xfId="0" applyFill="1" applyBorder="1" applyAlignment="1">
      <alignment vertical="center"/>
    </xf>
    <xf numFmtId="0" fontId="0" fillId="7" borderId="9" xfId="0" applyFill="1" applyBorder="1" applyAlignment="1">
      <alignment vertical="center"/>
    </xf>
    <xf numFmtId="0" fontId="0" fillId="7" borderId="27" xfId="0" applyFill="1" applyBorder="1" applyAlignment="1">
      <alignment vertical="center"/>
    </xf>
    <xf numFmtId="0" fontId="0" fillId="7" borderId="17" xfId="0" applyFill="1" applyBorder="1" applyAlignment="1">
      <alignment vertical="center"/>
    </xf>
    <xf numFmtId="0" fontId="0" fillId="7" borderId="28" xfId="0" applyFill="1" applyBorder="1" applyAlignment="1">
      <alignment vertical="center"/>
    </xf>
    <xf numFmtId="0" fontId="0" fillId="7" borderId="29" xfId="0" applyFill="1" applyBorder="1" applyAlignment="1">
      <alignment vertical="center"/>
    </xf>
    <xf numFmtId="0" fontId="0" fillId="7" borderId="30" xfId="0" applyFill="1" applyBorder="1" applyAlignment="1">
      <alignment vertical="center"/>
    </xf>
    <xf numFmtId="0" fontId="0" fillId="7" borderId="31" xfId="0" applyFill="1" applyBorder="1" applyAlignment="1">
      <alignment vertical="center"/>
    </xf>
    <xf numFmtId="0" fontId="0" fillId="7" borderId="25" xfId="0" applyFill="1" applyBorder="1" applyAlignment="1">
      <alignment vertical="center"/>
    </xf>
    <xf numFmtId="0" fontId="0" fillId="7" borderId="26" xfId="0" applyFill="1" applyBorder="1" applyAlignment="1">
      <alignment vertical="center"/>
    </xf>
    <xf numFmtId="0" fontId="1" fillId="7" borderId="13" xfId="0" applyFont="1" applyFill="1" applyBorder="1" applyAlignment="1">
      <alignment vertical="center"/>
    </xf>
    <xf numFmtId="0" fontId="1" fillId="6" borderId="22" xfId="0" applyFont="1" applyFill="1" applyBorder="1" applyAlignment="1">
      <alignment vertical="center"/>
    </xf>
    <xf numFmtId="0" fontId="1" fillId="6" borderId="23" xfId="0" applyFont="1" applyFill="1" applyBorder="1" applyAlignment="1">
      <alignment vertical="center"/>
    </xf>
    <xf numFmtId="0" fontId="1" fillId="6" borderId="24" xfId="0" applyFont="1" applyFill="1" applyBorder="1" applyAlignment="1">
      <alignment vertical="center"/>
    </xf>
    <xf numFmtId="0" fontId="0" fillId="6" borderId="13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6" borderId="17" xfId="0" applyFill="1" applyBorder="1" applyAlignment="1">
      <alignment vertical="center"/>
    </xf>
    <xf numFmtId="0" fontId="0" fillId="6" borderId="28" xfId="0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5" fillId="6" borderId="28" xfId="0" applyFont="1" applyFill="1" applyBorder="1" applyAlignment="1">
      <alignment vertical="center"/>
    </xf>
    <xf numFmtId="0" fontId="5" fillId="6" borderId="27" xfId="0" applyFont="1" applyFill="1" applyBorder="1" applyAlignment="1">
      <alignment vertical="center"/>
    </xf>
    <xf numFmtId="0" fontId="0" fillId="6" borderId="30" xfId="0" applyFill="1" applyBorder="1" applyAlignment="1">
      <alignment vertical="center"/>
    </xf>
    <xf numFmtId="0" fontId="0" fillId="6" borderId="31" xfId="0" applyFill="1" applyBorder="1" applyAlignment="1">
      <alignment vertical="center"/>
    </xf>
    <xf numFmtId="0" fontId="0" fillId="6" borderId="25" xfId="0" applyFill="1" applyBorder="1" applyAlignment="1">
      <alignment vertical="center"/>
    </xf>
    <xf numFmtId="0" fontId="0" fillId="6" borderId="26" xfId="0" applyFill="1" applyBorder="1" applyAlignment="1">
      <alignment vertical="center"/>
    </xf>
    <xf numFmtId="0" fontId="1" fillId="6" borderId="13" xfId="0" applyFont="1" applyFill="1" applyBorder="1" applyAlignment="1">
      <alignment vertical="center"/>
    </xf>
    <xf numFmtId="1" fontId="1" fillId="5" borderId="0" xfId="0" applyNumberFormat="1" applyFont="1" applyFill="1" applyBorder="1" applyAlignment="1">
      <alignment horizontal="center" vertical="center"/>
    </xf>
    <xf numFmtId="1" fontId="1" fillId="5" borderId="14" xfId="0" applyNumberFormat="1" applyFont="1" applyFill="1" applyBorder="1" applyAlignment="1">
      <alignment vertical="center"/>
    </xf>
    <xf numFmtId="1" fontId="1" fillId="5" borderId="0" xfId="0" applyNumberFormat="1" applyFont="1" applyFill="1" applyBorder="1" applyAlignment="1">
      <alignment vertical="center"/>
    </xf>
    <xf numFmtId="2" fontId="1" fillId="7" borderId="0" xfId="0" applyNumberFormat="1" applyFont="1" applyFill="1" applyBorder="1" applyAlignment="1">
      <alignment horizontal="right" vertical="center"/>
    </xf>
    <xf numFmtId="2" fontId="1" fillId="7" borderId="9" xfId="0" applyNumberFormat="1" applyFont="1" applyFill="1" applyBorder="1" applyAlignment="1">
      <alignment horizontal="right" vertical="center"/>
    </xf>
    <xf numFmtId="168" fontId="1" fillId="6" borderId="0" xfId="0" applyNumberFormat="1" applyFont="1" applyFill="1" applyBorder="1" applyAlignment="1">
      <alignment horizontal="right" vertical="center"/>
    </xf>
    <xf numFmtId="2" fontId="1" fillId="6" borderId="9" xfId="0" applyNumberFormat="1" applyFont="1" applyFill="1" applyBorder="1" applyAlignment="1">
      <alignment horizontal="right" vertical="center"/>
    </xf>
    <xf numFmtId="164" fontId="0" fillId="2" borderId="17" xfId="0" applyNumberFormat="1" applyFill="1" applyBorder="1" applyAlignment="1">
      <alignment horizontal="right" vertical="center" wrapText="1"/>
    </xf>
    <xf numFmtId="164" fontId="0" fillId="5" borderId="17" xfId="0" applyNumberFormat="1" applyFill="1" applyBorder="1" applyAlignment="1">
      <alignment horizontal="right" vertical="center"/>
    </xf>
    <xf numFmtId="164" fontId="0" fillId="5" borderId="29" xfId="0" applyNumberFormat="1" applyFill="1" applyBorder="1" applyAlignment="1">
      <alignment horizontal="right" vertical="center"/>
    </xf>
    <xf numFmtId="49" fontId="5" fillId="2" borderId="17" xfId="0" applyNumberFormat="1" applyFont="1" applyFill="1" applyBorder="1" applyAlignment="1">
      <alignment vertical="center" wrapText="1"/>
    </xf>
    <xf numFmtId="49" fontId="5" fillId="5" borderId="17" xfId="0" applyNumberFormat="1" applyFont="1" applyFill="1" applyBorder="1" applyAlignment="1">
      <alignment vertical="center" wrapText="1"/>
    </xf>
    <xf numFmtId="49" fontId="5" fillId="5" borderId="29" xfId="0" applyNumberFormat="1" applyFont="1" applyFill="1" applyBorder="1" applyAlignment="1">
      <alignment vertical="center" wrapText="1"/>
    </xf>
    <xf numFmtId="49" fontId="0" fillId="5" borderId="29" xfId="0" applyNumberFormat="1" applyFill="1" applyBorder="1" applyAlignment="1">
      <alignment vertical="center" wrapText="1"/>
    </xf>
    <xf numFmtId="49" fontId="0" fillId="5" borderId="17" xfId="0" applyNumberFormat="1" applyFill="1" applyBorder="1" applyAlignment="1">
      <alignment vertical="center" wrapText="1"/>
    </xf>
    <xf numFmtId="49" fontId="0" fillId="5" borderId="37" xfId="0" applyNumberFormat="1" applyFill="1" applyBorder="1" applyAlignment="1">
      <alignment vertical="center" wrapText="1"/>
    </xf>
    <xf numFmtId="49" fontId="0" fillId="5" borderId="31" xfId="0" applyNumberFormat="1" applyFill="1" applyBorder="1" applyAlignment="1">
      <alignment vertical="center" wrapText="1"/>
    </xf>
    <xf numFmtId="49" fontId="5" fillId="5" borderId="9" xfId="0" applyNumberFormat="1" applyFont="1" applyFill="1" applyBorder="1" applyAlignment="1">
      <alignment vertical="center" wrapText="1"/>
    </xf>
    <xf numFmtId="49" fontId="5" fillId="5" borderId="31" xfId="0" applyNumberFormat="1" applyFont="1" applyFill="1" applyBorder="1" applyAlignment="1">
      <alignment vertical="center" wrapText="1"/>
    </xf>
    <xf numFmtId="0" fontId="0" fillId="5" borderId="37" xfId="0" applyFill="1" applyBorder="1" applyAlignment="1">
      <alignment vertical="center"/>
    </xf>
    <xf numFmtId="164" fontId="0" fillId="5" borderId="9" xfId="0" applyNumberFormat="1" applyFill="1" applyBorder="1" applyAlignment="1">
      <alignment horizontal="right" vertical="center"/>
    </xf>
    <xf numFmtId="164" fontId="0" fillId="5" borderId="31" xfId="0" applyNumberFormat="1" applyFill="1" applyBorder="1" applyAlignment="1">
      <alignment horizontal="right" vertical="center"/>
    </xf>
    <xf numFmtId="14" fontId="0" fillId="5" borderId="17" xfId="0" applyNumberFormat="1" applyFill="1" applyBorder="1" applyAlignment="1">
      <alignment horizontal="center" vertical="center"/>
    </xf>
    <xf numFmtId="2" fontId="0" fillId="5" borderId="29" xfId="0" applyNumberFormat="1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49" fontId="0" fillId="5" borderId="29" xfId="0" applyNumberFormat="1" applyFill="1" applyBorder="1" applyAlignment="1">
      <alignment horizontal="center" vertical="center"/>
    </xf>
    <xf numFmtId="49" fontId="0" fillId="5" borderId="17" xfId="0" applyNumberFormat="1" applyFill="1" applyBorder="1" applyAlignment="1">
      <alignment horizontal="center" vertical="center"/>
    </xf>
    <xf numFmtId="0" fontId="0" fillId="5" borderId="29" xfId="0" applyNumberFormat="1" applyFill="1" applyBorder="1" applyAlignment="1">
      <alignment horizontal="center" vertical="center"/>
    </xf>
    <xf numFmtId="0" fontId="0" fillId="5" borderId="37" xfId="0" applyNumberFormat="1" applyFill="1" applyBorder="1" applyAlignment="1">
      <alignment horizontal="center" vertical="center"/>
    </xf>
    <xf numFmtId="0" fontId="0" fillId="5" borderId="17" xfId="0" applyNumberFormat="1" applyFill="1" applyBorder="1" applyAlignment="1">
      <alignment horizontal="center" vertical="center"/>
    </xf>
    <xf numFmtId="0" fontId="0" fillId="5" borderId="31" xfId="0" applyNumberFormat="1" applyFill="1" applyBorder="1" applyAlignment="1">
      <alignment horizontal="center" vertical="center"/>
    </xf>
    <xf numFmtId="0" fontId="0" fillId="5" borderId="9" xfId="0" applyNumberFormat="1" applyFill="1" applyBorder="1" applyAlignment="1">
      <alignment horizontal="center" vertical="center"/>
    </xf>
    <xf numFmtId="49" fontId="5" fillId="5" borderId="9" xfId="0" applyNumberFormat="1" applyFont="1" applyFill="1" applyBorder="1" applyAlignment="1">
      <alignment horizontal="center" vertical="center"/>
    </xf>
    <xf numFmtId="49" fontId="5" fillId="5" borderId="17" xfId="0" applyNumberFormat="1" applyFont="1" applyFill="1" applyBorder="1" applyAlignment="1">
      <alignment horizontal="center" vertical="center"/>
    </xf>
    <xf numFmtId="49" fontId="0" fillId="5" borderId="31" xfId="0" applyNumberForma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5" borderId="29" xfId="0" applyFont="1" applyFill="1" applyBorder="1" applyAlignment="1">
      <alignment vertical="center"/>
    </xf>
    <xf numFmtId="0" fontId="5" fillId="5" borderId="17" xfId="0" applyFont="1" applyFill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0" fontId="5" fillId="5" borderId="37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5" fillId="5" borderId="31" xfId="0" applyFont="1" applyFill="1" applyBorder="1" applyAlignment="1">
      <alignment vertical="center"/>
    </xf>
    <xf numFmtId="164" fontId="0" fillId="2" borderId="17" xfId="0" applyNumberFormat="1" applyFill="1" applyBorder="1" applyAlignment="1">
      <alignment vertical="center" wrapText="1"/>
    </xf>
    <xf numFmtId="164" fontId="0" fillId="5" borderId="17" xfId="0" applyNumberFormat="1" applyFill="1" applyBorder="1" applyAlignment="1">
      <alignment vertical="center"/>
    </xf>
    <xf numFmtId="164" fontId="0" fillId="5" borderId="29" xfId="0" applyNumberFormat="1" applyFill="1" applyBorder="1" applyAlignment="1">
      <alignment vertical="center"/>
    </xf>
    <xf numFmtId="164" fontId="0" fillId="5" borderId="37" xfId="0" applyNumberFormat="1" applyFill="1" applyBorder="1" applyAlignment="1">
      <alignment vertical="center"/>
    </xf>
    <xf numFmtId="164" fontId="0" fillId="5" borderId="31" xfId="0" applyNumberFormat="1" applyFill="1" applyBorder="1" applyAlignment="1">
      <alignment vertical="center"/>
    </xf>
    <xf numFmtId="164" fontId="0" fillId="5" borderId="9" xfId="0" applyNumberForma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5" fillId="5" borderId="38" xfId="0" applyFont="1" applyFill="1" applyBorder="1" applyAlignment="1">
      <alignment vertical="center"/>
    </xf>
    <xf numFmtId="49" fontId="0" fillId="5" borderId="38" xfId="0" applyNumberFormat="1" applyFill="1" applyBorder="1" applyAlignment="1">
      <alignment horizontal="center" vertical="center"/>
    </xf>
    <xf numFmtId="1" fontId="5" fillId="5" borderId="14" xfId="0" applyNumberFormat="1" applyFont="1" applyFill="1" applyBorder="1" applyAlignment="1">
      <alignment horizontal="right" vertical="center"/>
    </xf>
    <xf numFmtId="0" fontId="0" fillId="15" borderId="14" xfId="0" applyFill="1" applyBorder="1" applyAlignment="1">
      <alignment vertical="center"/>
    </xf>
    <xf numFmtId="0" fontId="0" fillId="15" borderId="10" xfId="0" applyFill="1" applyBorder="1" applyAlignment="1">
      <alignment vertical="center"/>
    </xf>
    <xf numFmtId="0" fontId="0" fillId="15" borderId="32" xfId="0" applyFill="1" applyBorder="1" applyAlignment="1">
      <alignment vertical="center"/>
    </xf>
    <xf numFmtId="2" fontId="5" fillId="15" borderId="27" xfId="0" applyNumberFormat="1" applyFont="1" applyFill="1" applyBorder="1" applyAlignment="1">
      <alignment vertical="center"/>
    </xf>
    <xf numFmtId="2" fontId="1" fillId="15" borderId="15" xfId="0" applyNumberFormat="1" applyFont="1" applyFill="1" applyBorder="1" applyAlignment="1">
      <alignment vertical="center"/>
    </xf>
    <xf numFmtId="2" fontId="5" fillId="15" borderId="15" xfId="0" applyNumberFormat="1" applyFont="1" applyFill="1" applyBorder="1" applyAlignment="1">
      <alignment vertical="center"/>
    </xf>
    <xf numFmtId="2" fontId="1" fillId="15" borderId="17" xfId="0" applyNumberFormat="1" applyFont="1" applyFill="1" applyBorder="1" applyAlignment="1">
      <alignment vertical="center"/>
    </xf>
    <xf numFmtId="2" fontId="5" fillId="15" borderId="28" xfId="0" applyNumberFormat="1" applyFont="1" applyFill="1" applyBorder="1" applyAlignment="1">
      <alignment vertical="center"/>
    </xf>
    <xf numFmtId="2" fontId="1" fillId="15" borderId="19" xfId="0" applyNumberFormat="1" applyFont="1" applyFill="1" applyBorder="1" applyAlignment="1">
      <alignment vertical="center"/>
    </xf>
    <xf numFmtId="2" fontId="5" fillId="15" borderId="19" xfId="0" applyNumberFormat="1" applyFont="1" applyFill="1" applyBorder="1" applyAlignment="1">
      <alignment vertical="center"/>
    </xf>
    <xf numFmtId="2" fontId="1" fillId="15" borderId="29" xfId="0" applyNumberFormat="1" applyFont="1" applyFill="1" applyBorder="1" applyAlignment="1">
      <alignment vertical="center"/>
    </xf>
    <xf numFmtId="2" fontId="5" fillId="15" borderId="39" xfId="0" applyNumberFormat="1" applyFont="1" applyFill="1" applyBorder="1" applyAlignment="1">
      <alignment vertical="center"/>
    </xf>
    <xf numFmtId="2" fontId="1" fillId="15" borderId="21" xfId="0" applyNumberFormat="1" applyFont="1" applyFill="1" applyBorder="1" applyAlignment="1">
      <alignment vertical="center"/>
    </xf>
    <xf numFmtId="2" fontId="5" fillId="15" borderId="21" xfId="0" applyNumberFormat="1" applyFont="1" applyFill="1" applyBorder="1" applyAlignment="1">
      <alignment vertical="center"/>
    </xf>
    <xf numFmtId="2" fontId="1" fillId="15" borderId="37" xfId="0" applyNumberFormat="1" applyFont="1" applyFill="1" applyBorder="1" applyAlignment="1">
      <alignment vertical="center"/>
    </xf>
    <xf numFmtId="2" fontId="5" fillId="15" borderId="30" xfId="0" applyNumberFormat="1" applyFont="1" applyFill="1" applyBorder="1" applyAlignment="1">
      <alignment vertical="center"/>
    </xf>
    <xf numFmtId="2" fontId="1" fillId="15" borderId="18" xfId="0" applyNumberFormat="1" applyFont="1" applyFill="1" applyBorder="1" applyAlignment="1">
      <alignment vertical="center"/>
    </xf>
    <xf numFmtId="2" fontId="5" fillId="15" borderId="18" xfId="0" applyNumberFormat="1" applyFont="1" applyFill="1" applyBorder="1" applyAlignment="1">
      <alignment vertical="center"/>
    </xf>
    <xf numFmtId="2" fontId="5" fillId="15" borderId="13" xfId="0" applyNumberFormat="1" applyFont="1" applyFill="1" applyBorder="1" applyAlignment="1">
      <alignment vertical="center"/>
    </xf>
    <xf numFmtId="2" fontId="1" fillId="15" borderId="0" xfId="0" applyNumberFormat="1" applyFont="1" applyFill="1" applyBorder="1" applyAlignment="1">
      <alignment vertical="center"/>
    </xf>
    <xf numFmtId="2" fontId="5" fillId="15" borderId="0" xfId="0" applyNumberFormat="1" applyFont="1" applyFill="1" applyBorder="1" applyAlignment="1">
      <alignment vertical="center"/>
    </xf>
    <xf numFmtId="2" fontId="1" fillId="15" borderId="9" xfId="0" applyNumberFormat="1" applyFont="1" applyFill="1" applyBorder="1" applyAlignment="1">
      <alignment vertical="center"/>
    </xf>
    <xf numFmtId="2" fontId="1" fillId="15" borderId="13" xfId="0" applyNumberFormat="1" applyFont="1" applyFill="1" applyBorder="1" applyAlignment="1">
      <alignment vertical="center"/>
    </xf>
    <xf numFmtId="2" fontId="1" fillId="15" borderId="27" xfId="0" applyNumberFormat="1" applyFont="1" applyFill="1" applyBorder="1" applyAlignment="1">
      <alignment vertical="center"/>
    </xf>
    <xf numFmtId="2" fontId="1" fillId="15" borderId="30" xfId="0" applyNumberFormat="1" applyFont="1" applyFill="1" applyBorder="1" applyAlignment="1">
      <alignment vertical="center"/>
    </xf>
    <xf numFmtId="2" fontId="5" fillId="15" borderId="25" xfId="0" applyNumberFormat="1" applyFont="1" applyFill="1" applyBorder="1" applyAlignment="1">
      <alignment horizontal="right" vertical="center"/>
    </xf>
    <xf numFmtId="2" fontId="1" fillId="15" borderId="5" xfId="0" applyNumberFormat="1" applyFont="1" applyFill="1" applyBorder="1" applyAlignment="1">
      <alignment horizontal="right" vertical="center"/>
    </xf>
    <xf numFmtId="2" fontId="5" fillId="15" borderId="5" xfId="0" applyNumberFormat="1" applyFont="1" applyFill="1" applyBorder="1" applyAlignment="1">
      <alignment horizontal="right" vertical="center"/>
    </xf>
    <xf numFmtId="2" fontId="1" fillId="15" borderId="26" xfId="0" applyNumberFormat="1" applyFont="1" applyFill="1" applyBorder="1" applyAlignment="1">
      <alignment horizontal="right" vertical="center"/>
    </xf>
    <xf numFmtId="2" fontId="1" fillId="15" borderId="13" xfId="0" applyNumberFormat="1" applyFont="1" applyFill="1" applyBorder="1" applyAlignment="1">
      <alignment horizontal="right" vertical="center"/>
    </xf>
    <xf numFmtId="2" fontId="1" fillId="12" borderId="23" xfId="0" applyNumberFormat="1" applyFont="1" applyFill="1" applyBorder="1" applyAlignment="1">
      <alignment horizontal="right" vertical="center"/>
    </xf>
    <xf numFmtId="0" fontId="0" fillId="12" borderId="9" xfId="0" applyFill="1" applyBorder="1" applyAlignment="1">
      <alignment vertical="center"/>
    </xf>
    <xf numFmtId="0" fontId="0" fillId="12" borderId="13" xfId="0" applyFill="1" applyBorder="1" applyAlignment="1">
      <alignment vertical="center"/>
    </xf>
    <xf numFmtId="164" fontId="0" fillId="5" borderId="0" xfId="0" applyNumberFormat="1" applyFill="1" applyBorder="1" applyAlignment="1">
      <alignment vertical="center" wrapText="1"/>
    </xf>
    <xf numFmtId="11" fontId="0" fillId="14" borderId="0" xfId="0" applyNumberFormat="1" applyFill="1"/>
    <xf numFmtId="0" fontId="1" fillId="14" borderId="0" xfId="0" applyFont="1" applyFill="1"/>
    <xf numFmtId="11" fontId="1" fillId="14" borderId="0" xfId="0" applyNumberFormat="1" applyFont="1" applyFill="1"/>
    <xf numFmtId="167" fontId="1" fillId="14" borderId="0" xfId="0" applyNumberFormat="1" applyFont="1" applyFill="1"/>
    <xf numFmtId="0" fontId="10" fillId="5" borderId="0" xfId="0" applyFont="1" applyFill="1" applyBorder="1" applyAlignment="1">
      <alignment horizontal="left" vertical="center" wrapText="1"/>
    </xf>
    <xf numFmtId="0" fontId="5" fillId="12" borderId="22" xfId="0" applyFont="1" applyFill="1" applyBorder="1" applyAlignment="1">
      <alignment vertical="center"/>
    </xf>
    <xf numFmtId="2" fontId="5" fillId="12" borderId="23" xfId="0" applyNumberFormat="1" applyFont="1" applyFill="1" applyBorder="1" applyAlignment="1">
      <alignment horizontal="right" vertical="center"/>
    </xf>
    <xf numFmtId="2" fontId="1" fillId="12" borderId="24" xfId="0" applyNumberFormat="1" applyFont="1" applyFill="1" applyBorder="1" applyAlignment="1">
      <alignment horizontal="right" vertical="center"/>
    </xf>
    <xf numFmtId="0" fontId="0" fillId="12" borderId="13" xfId="0" applyFill="1" applyBorder="1" applyAlignment="1">
      <alignment vertical="center" wrapText="1"/>
    </xf>
    <xf numFmtId="0" fontId="0" fillId="12" borderId="9" xfId="0" applyFill="1" applyBorder="1" applyAlignment="1">
      <alignment vertical="center" wrapText="1"/>
    </xf>
    <xf numFmtId="2" fontId="5" fillId="12" borderId="27" xfId="0" applyNumberFormat="1" applyFont="1" applyFill="1" applyBorder="1" applyAlignment="1">
      <alignment horizontal="right" vertical="center"/>
    </xf>
    <xf numFmtId="2" fontId="1" fillId="12" borderId="17" xfId="0" applyNumberFormat="1" applyFont="1" applyFill="1" applyBorder="1" applyAlignment="1">
      <alignment horizontal="right" vertical="center"/>
    </xf>
    <xf numFmtId="2" fontId="5" fillId="12" borderId="13" xfId="0" applyNumberFormat="1" applyFont="1" applyFill="1" applyBorder="1" applyAlignment="1">
      <alignment horizontal="right" vertical="center"/>
    </xf>
    <xf numFmtId="0" fontId="5" fillId="12" borderId="27" xfId="0" applyFont="1" applyFill="1" applyBorder="1" applyAlignment="1">
      <alignment horizontal="right" vertical="center"/>
    </xf>
    <xf numFmtId="0" fontId="1" fillId="12" borderId="17" xfId="0" applyFont="1" applyFill="1" applyBorder="1" applyAlignment="1">
      <alignment horizontal="right" vertical="center"/>
    </xf>
    <xf numFmtId="0" fontId="5" fillId="12" borderId="13" xfId="0" applyFont="1" applyFill="1" applyBorder="1" applyAlignment="1">
      <alignment horizontal="right" vertical="center"/>
    </xf>
    <xf numFmtId="0" fontId="1" fillId="12" borderId="9" xfId="0" applyFont="1" applyFill="1" applyBorder="1" applyAlignment="1">
      <alignment horizontal="right" vertical="center"/>
    </xf>
    <xf numFmtId="2" fontId="5" fillId="12" borderId="30" xfId="0" applyNumberFormat="1" applyFont="1" applyFill="1" applyBorder="1" applyAlignment="1">
      <alignment horizontal="right" vertical="center"/>
    </xf>
    <xf numFmtId="2" fontId="0" fillId="12" borderId="31" xfId="0" applyNumberFormat="1" applyFill="1" applyBorder="1" applyAlignment="1">
      <alignment vertical="center"/>
    </xf>
    <xf numFmtId="2" fontId="0" fillId="12" borderId="9" xfId="0" applyNumberFormat="1" applyFill="1" applyBorder="1" applyAlignment="1">
      <alignment vertical="center"/>
    </xf>
    <xf numFmtId="0" fontId="5" fillId="12" borderId="25" xfId="0" applyFont="1" applyFill="1" applyBorder="1" applyAlignment="1">
      <alignment horizontal="right" vertical="center"/>
    </xf>
    <xf numFmtId="0" fontId="1" fillId="12" borderId="26" xfId="0" applyFont="1" applyFill="1" applyBorder="1" applyAlignment="1">
      <alignment horizontal="right" vertical="center"/>
    </xf>
    <xf numFmtId="0" fontId="5" fillId="5" borderId="13" xfId="0" applyFont="1" applyFill="1" applyBorder="1" applyAlignment="1">
      <alignment horizontal="right" vertical="center"/>
    </xf>
    <xf numFmtId="0" fontId="5" fillId="13" borderId="22" xfId="0" applyFont="1" applyFill="1" applyBorder="1" applyAlignment="1">
      <alignment vertical="center"/>
    </xf>
    <xf numFmtId="2" fontId="1" fillId="13" borderId="23" xfId="0" applyNumberFormat="1" applyFont="1" applyFill="1" applyBorder="1" applyAlignment="1">
      <alignment horizontal="right" vertical="center"/>
    </xf>
    <xf numFmtId="2" fontId="5" fillId="13" borderId="23" xfId="0" applyNumberFormat="1" applyFont="1" applyFill="1" applyBorder="1" applyAlignment="1">
      <alignment horizontal="right" vertical="center"/>
    </xf>
    <xf numFmtId="2" fontId="1" fillId="13" borderId="24" xfId="0" applyNumberFormat="1" applyFont="1" applyFill="1" applyBorder="1" applyAlignment="1">
      <alignment horizontal="right" vertical="center"/>
    </xf>
    <xf numFmtId="0" fontId="0" fillId="13" borderId="13" xfId="0" applyFill="1" applyBorder="1" applyAlignment="1">
      <alignment vertical="center" wrapText="1"/>
    </xf>
    <xf numFmtId="0" fontId="0" fillId="13" borderId="9" xfId="0" applyFill="1" applyBorder="1" applyAlignment="1">
      <alignment vertical="center" wrapText="1"/>
    </xf>
    <xf numFmtId="0" fontId="0" fillId="13" borderId="13" xfId="0" applyFill="1" applyBorder="1" applyAlignment="1">
      <alignment vertical="center"/>
    </xf>
    <xf numFmtId="0" fontId="0" fillId="13" borderId="9" xfId="0" applyFill="1" applyBorder="1" applyAlignment="1">
      <alignment vertical="center"/>
    </xf>
    <xf numFmtId="2" fontId="5" fillId="13" borderId="27" xfId="0" applyNumberFormat="1" applyFont="1" applyFill="1" applyBorder="1" applyAlignment="1">
      <alignment horizontal="right" vertical="center"/>
    </xf>
    <xf numFmtId="2" fontId="1" fillId="13" borderId="17" xfId="0" applyNumberFormat="1" applyFont="1" applyFill="1" applyBorder="1" applyAlignment="1">
      <alignment horizontal="right" vertical="center"/>
    </xf>
    <xf numFmtId="2" fontId="5" fillId="13" borderId="13" xfId="0" applyNumberFormat="1" applyFont="1" applyFill="1" applyBorder="1" applyAlignment="1">
      <alignment horizontal="right" vertical="center"/>
    </xf>
    <xf numFmtId="2" fontId="1" fillId="13" borderId="9" xfId="0" applyNumberFormat="1" applyFont="1" applyFill="1" applyBorder="1" applyAlignment="1">
      <alignment horizontal="right" vertical="center"/>
    </xf>
    <xf numFmtId="0" fontId="5" fillId="13" borderId="27" xfId="0" applyFont="1" applyFill="1" applyBorder="1" applyAlignment="1">
      <alignment horizontal="right" vertical="center"/>
    </xf>
    <xf numFmtId="0" fontId="1" fillId="13" borderId="17" xfId="0" applyFont="1" applyFill="1" applyBorder="1" applyAlignment="1">
      <alignment horizontal="right" vertical="center"/>
    </xf>
    <xf numFmtId="0" fontId="5" fillId="13" borderId="13" xfId="0" applyFont="1" applyFill="1" applyBorder="1" applyAlignment="1">
      <alignment horizontal="right" vertical="center"/>
    </xf>
    <xf numFmtId="0" fontId="1" fillId="13" borderId="9" xfId="0" applyFont="1" applyFill="1" applyBorder="1" applyAlignment="1">
      <alignment horizontal="right" vertical="center"/>
    </xf>
    <xf numFmtId="2" fontId="5" fillId="13" borderId="30" xfId="0" applyNumberFormat="1" applyFont="1" applyFill="1" applyBorder="1" applyAlignment="1">
      <alignment horizontal="right" vertical="center"/>
    </xf>
    <xf numFmtId="2" fontId="1" fillId="13" borderId="31" xfId="0" applyNumberFormat="1" applyFont="1" applyFill="1" applyBorder="1" applyAlignment="1">
      <alignment horizontal="right" vertical="center"/>
    </xf>
    <xf numFmtId="0" fontId="5" fillId="13" borderId="25" xfId="0" applyFont="1" applyFill="1" applyBorder="1" applyAlignment="1">
      <alignment horizontal="right" vertical="center"/>
    </xf>
    <xf numFmtId="0" fontId="1" fillId="13" borderId="26" xfId="0" applyFont="1" applyFill="1" applyBorder="1" applyAlignment="1">
      <alignment horizontal="right" vertical="center"/>
    </xf>
    <xf numFmtId="164" fontId="1" fillId="5" borderId="9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2" borderId="17" xfId="0" applyNumberFormat="1" applyFont="1" applyFill="1" applyBorder="1" applyAlignment="1">
      <alignment vertical="center" wrapText="1"/>
    </xf>
    <xf numFmtId="0" fontId="5" fillId="5" borderId="29" xfId="0" applyNumberFormat="1" applyFont="1" applyFill="1" applyBorder="1" applyAlignment="1">
      <alignment vertical="center" wrapText="1"/>
    </xf>
    <xf numFmtId="0" fontId="5" fillId="5" borderId="17" xfId="0" applyNumberFormat="1" applyFont="1" applyFill="1" applyBorder="1" applyAlignment="1">
      <alignment vertical="center" wrapText="1"/>
    </xf>
    <xf numFmtId="0" fontId="0" fillId="5" borderId="29" xfId="0" applyNumberFormat="1" applyFill="1" applyBorder="1" applyAlignment="1">
      <alignment vertical="center" wrapText="1"/>
    </xf>
    <xf numFmtId="0" fontId="0" fillId="5" borderId="17" xfId="0" applyNumberFormat="1" applyFill="1" applyBorder="1" applyAlignment="1">
      <alignment vertical="center" wrapText="1"/>
    </xf>
    <xf numFmtId="0" fontId="0" fillId="5" borderId="37" xfId="0" applyNumberFormat="1" applyFill="1" applyBorder="1" applyAlignment="1">
      <alignment vertical="center" wrapText="1"/>
    </xf>
    <xf numFmtId="0" fontId="0" fillId="5" borderId="31" xfId="0" applyNumberFormat="1" applyFill="1" applyBorder="1" applyAlignment="1">
      <alignment vertical="center" wrapText="1"/>
    </xf>
    <xf numFmtId="0" fontId="5" fillId="5" borderId="9" xfId="0" applyNumberFormat="1" applyFont="1" applyFill="1" applyBorder="1" applyAlignment="1">
      <alignment vertical="center" wrapText="1"/>
    </xf>
    <xf numFmtId="0" fontId="5" fillId="5" borderId="31" xfId="0" applyNumberFormat="1" applyFont="1" applyFill="1" applyBorder="1" applyAlignment="1">
      <alignment vertical="center" wrapText="1"/>
    </xf>
    <xf numFmtId="0" fontId="1" fillId="5" borderId="0" xfId="0" applyFont="1" applyFill="1" applyBorder="1" applyAlignment="1"/>
    <xf numFmtId="0" fontId="0" fillId="5" borderId="0" xfId="0" applyFill="1" applyBorder="1" applyAlignment="1">
      <alignment horizontal="right"/>
    </xf>
    <xf numFmtId="164" fontId="0" fillId="5" borderId="0" xfId="0" applyNumberFormat="1" applyFill="1" applyBorder="1"/>
    <xf numFmtId="2" fontId="0" fillId="5" borderId="0" xfId="0" applyNumberFormat="1" applyFill="1" applyBorder="1"/>
    <xf numFmtId="167" fontId="0" fillId="5" borderId="0" xfId="0" applyNumberFormat="1" applyFill="1" applyBorder="1"/>
    <xf numFmtId="11" fontId="0" fillId="5" borderId="0" xfId="0" applyNumberFormat="1" applyFill="1" applyBorder="1"/>
    <xf numFmtId="0" fontId="0" fillId="2" borderId="9" xfId="0" applyFill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1" fillId="15" borderId="9" xfId="0" applyFont="1" applyFill="1" applyBorder="1" applyAlignment="1">
      <alignment vertical="center" wrapText="1"/>
    </xf>
    <xf numFmtId="0" fontId="1" fillId="15" borderId="32" xfId="0" applyFont="1" applyFill="1" applyBorder="1" applyAlignment="1">
      <alignment vertical="center" wrapText="1"/>
    </xf>
    <xf numFmtId="0" fontId="5" fillId="15" borderId="13" xfId="0" applyFont="1" applyFill="1" applyBorder="1" applyAlignment="1">
      <alignment vertical="center" wrapText="1"/>
    </xf>
    <xf numFmtId="0" fontId="5" fillId="15" borderId="14" xfId="0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1" fillId="15" borderId="0" xfId="0" applyFont="1" applyFill="1" applyBorder="1" applyAlignment="1">
      <alignment vertical="center" wrapText="1"/>
    </xf>
    <xf numFmtId="0" fontId="1" fillId="15" borderId="10" xfId="0" applyFont="1" applyFill="1" applyBorder="1" applyAlignment="1">
      <alignment vertical="center" wrapText="1"/>
    </xf>
    <xf numFmtId="0" fontId="5" fillId="15" borderId="0" xfId="0" applyFont="1" applyFill="1" applyBorder="1" applyAlignment="1">
      <alignment vertical="center" wrapText="1"/>
    </xf>
    <xf numFmtId="0" fontId="5" fillId="15" borderId="10" xfId="0" applyFont="1" applyFill="1" applyBorder="1" applyAlignment="1">
      <alignment vertical="center" wrapText="1"/>
    </xf>
    <xf numFmtId="0" fontId="1" fillId="5" borderId="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 wrapText="1"/>
    </xf>
    <xf numFmtId="0" fontId="0" fillId="2" borderId="32" xfId="0" applyFill="1" applyBorder="1" applyAlignment="1">
      <alignment vertical="center" wrapText="1"/>
    </xf>
    <xf numFmtId="0" fontId="0" fillId="5" borderId="0" xfId="0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1" fillId="11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</cellXfs>
  <cellStyles count="1">
    <cellStyle name="Standard" xfId="0" builtinId="0"/>
  </cellStyles>
  <dxfs count="18"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lor rgb="FF9C0006"/>
      </font>
    </dxf>
    <dxf>
      <font>
        <b/>
        <i val="0"/>
        <condense val="0"/>
        <extend val="0"/>
        <color indexed="10"/>
      </font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lor rgb="FF9C0006"/>
      </font>
    </dxf>
    <dxf>
      <font>
        <b/>
        <i val="0"/>
        <condense val="0"/>
        <extend val="0"/>
        <color indexed="10"/>
      </font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color rgb="FF9C0006"/>
      </font>
    </dxf>
    <dxf>
      <font>
        <b/>
        <i val="0"/>
        <condense val="0"/>
        <extend val="0"/>
        <color indexed="10"/>
      </font>
    </dxf>
    <dxf>
      <fill>
        <patternFill>
          <bgColor indexed="43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V142"/>
  <sheetViews>
    <sheetView tabSelected="1" zoomScale="85" zoomScaleNormal="85" workbookViewId="0">
      <selection activeCell="K47" sqref="K47"/>
    </sheetView>
  </sheetViews>
  <sheetFormatPr baseColWidth="10" defaultColWidth="11.5703125" defaultRowHeight="12.75" x14ac:dyDescent="0.2"/>
  <cols>
    <col min="1" max="1" width="14.42578125" style="2" customWidth="1"/>
    <col min="2" max="2" width="18.5703125" style="97" customWidth="1"/>
    <col min="3" max="3" width="11.5703125" style="2" customWidth="1"/>
    <col min="4" max="4" width="7.42578125" style="2" customWidth="1"/>
    <col min="5" max="5" width="8.7109375" style="2" customWidth="1"/>
    <col min="6" max="6" width="9.28515625" style="2" customWidth="1"/>
    <col min="7" max="7" width="10.42578125" style="2" customWidth="1"/>
    <col min="8" max="8" width="8.5703125" style="57" customWidth="1"/>
    <col min="9" max="9" width="12.85546875" style="57" bestFit="1" customWidth="1"/>
    <col min="10" max="10" width="12.85546875" style="3" customWidth="1"/>
    <col min="11" max="11" width="9" style="2" customWidth="1"/>
    <col min="12" max="12" width="11.5703125" style="5"/>
    <col min="13" max="13" width="11.5703125" style="1"/>
    <col min="14" max="14" width="8.7109375" style="5" customWidth="1"/>
    <col min="15" max="15" width="8.42578125" style="1" customWidth="1"/>
    <col min="16" max="16" width="8.42578125" style="5" customWidth="1"/>
    <col min="17" max="17" width="8.42578125" style="1" customWidth="1"/>
    <col min="18" max="18" width="11.5703125" style="5"/>
    <col min="19" max="19" width="11.5703125" style="1"/>
    <col min="20" max="20" width="12.28515625" style="1" bestFit="1" customWidth="1"/>
    <col min="21" max="21" width="12.28515625" style="1" customWidth="1"/>
    <col min="22" max="23" width="11.5703125" style="3"/>
    <col min="24" max="24" width="14.5703125" style="3" bestFit="1" customWidth="1"/>
    <col min="25" max="52" width="11.5703125" style="3"/>
    <col min="53" max="53" width="15.85546875" style="3" bestFit="1" customWidth="1"/>
    <col min="54" max="54" width="11.5703125" style="3"/>
    <col min="55" max="66" width="11.5703125" style="2"/>
    <col min="67" max="116" width="0" style="2" hidden="1" customWidth="1"/>
    <col min="117" max="16384" width="11.5703125" style="2"/>
  </cols>
  <sheetData>
    <row r="1" spans="1:103" x14ac:dyDescent="0.2">
      <c r="A1" s="1" t="s">
        <v>0</v>
      </c>
      <c r="F1" s="3"/>
      <c r="G1" s="3"/>
      <c r="H1" s="3"/>
      <c r="I1" s="3"/>
      <c r="K1" s="3"/>
    </row>
    <row r="2" spans="1:103" x14ac:dyDescent="0.2">
      <c r="A2" s="2" t="s">
        <v>1</v>
      </c>
      <c r="B2" s="98" t="s">
        <v>2</v>
      </c>
      <c r="F2" s="3"/>
      <c r="G2" s="3"/>
      <c r="H2" s="3"/>
      <c r="I2" s="3"/>
      <c r="K2" s="3"/>
      <c r="X2" s="4"/>
      <c r="Y2" s="4"/>
      <c r="CQ2" s="2" t="s">
        <v>3</v>
      </c>
      <c r="CR2" s="2" t="s">
        <v>4</v>
      </c>
      <c r="CS2" s="2" t="s">
        <v>3</v>
      </c>
      <c r="CT2" s="2" t="s">
        <v>5</v>
      </c>
      <c r="CU2" s="2" t="s">
        <v>3</v>
      </c>
      <c r="CV2" s="2" t="s">
        <v>6</v>
      </c>
      <c r="CW2" s="2" t="s">
        <v>3</v>
      </c>
      <c r="CX2" s="2" t="s">
        <v>7</v>
      </c>
      <c r="CY2" s="2" t="s">
        <v>3</v>
      </c>
    </row>
    <row r="3" spans="1:103" x14ac:dyDescent="0.2">
      <c r="A3" s="2" t="s">
        <v>8</v>
      </c>
      <c r="B3" s="99" t="s">
        <v>26</v>
      </c>
      <c r="F3" s="3"/>
      <c r="G3" s="3"/>
      <c r="H3" s="3"/>
      <c r="I3" s="3"/>
      <c r="K3" s="3"/>
    </row>
    <row r="4" spans="1:103" ht="13.5" thickBot="1" x14ac:dyDescent="0.25">
      <c r="B4" s="99"/>
      <c r="F4" s="3"/>
      <c r="G4" s="3"/>
      <c r="H4" s="3"/>
      <c r="I4" s="3"/>
      <c r="K4" s="3"/>
    </row>
    <row r="5" spans="1:103" x14ac:dyDescent="0.2">
      <c r="A5" s="6" t="s">
        <v>9</v>
      </c>
      <c r="B5" s="100" t="s">
        <v>10</v>
      </c>
      <c r="C5" s="7" t="s">
        <v>22</v>
      </c>
      <c r="F5" s="3"/>
      <c r="G5" s="3"/>
      <c r="H5" s="3"/>
      <c r="I5" s="3"/>
      <c r="K5" s="3"/>
      <c r="X5" s="4"/>
      <c r="Y5" s="4"/>
    </row>
    <row r="6" spans="1:103" ht="13.5" thickBot="1" x14ac:dyDescent="0.25">
      <c r="A6" s="8"/>
      <c r="B6" s="101" t="s">
        <v>11</v>
      </c>
      <c r="C6" s="9" t="s">
        <v>23</v>
      </c>
      <c r="F6" s="3"/>
      <c r="G6" s="3"/>
      <c r="H6" s="3"/>
      <c r="I6" s="3"/>
      <c r="K6" s="10"/>
      <c r="L6" s="17"/>
      <c r="M6" s="4"/>
      <c r="N6" s="17"/>
      <c r="O6" s="4"/>
      <c r="P6" s="17"/>
      <c r="Q6" s="4"/>
      <c r="R6" s="17"/>
      <c r="S6" s="4"/>
      <c r="T6" s="4"/>
      <c r="U6" s="4"/>
      <c r="Y6" s="4"/>
    </row>
    <row r="7" spans="1:103" x14ac:dyDescent="0.2">
      <c r="F7" s="3"/>
      <c r="G7" s="3"/>
      <c r="H7" s="3"/>
      <c r="I7" s="3"/>
      <c r="K7" s="3"/>
    </row>
    <row r="8" spans="1:103" x14ac:dyDescent="0.2">
      <c r="A8" s="5"/>
      <c r="F8" s="3"/>
      <c r="G8" s="3"/>
      <c r="H8" s="3"/>
      <c r="I8" s="3"/>
      <c r="K8" s="3"/>
      <c r="X8" s="4"/>
    </row>
    <row r="9" spans="1:103" ht="13.5" thickBot="1" x14ac:dyDescent="0.25">
      <c r="A9" s="3"/>
      <c r="B9" s="102"/>
      <c r="C9" s="3"/>
      <c r="D9" s="3"/>
      <c r="E9" s="3"/>
      <c r="F9" s="3"/>
      <c r="G9" s="3"/>
      <c r="H9" s="2"/>
      <c r="I9" s="2"/>
      <c r="J9" s="2"/>
      <c r="T9" s="4"/>
      <c r="U9" s="4"/>
    </row>
    <row r="10" spans="1:103" x14ac:dyDescent="0.2">
      <c r="A10" s="11" t="s">
        <v>12</v>
      </c>
      <c r="B10" s="103"/>
      <c r="C10" s="12">
        <v>1.41</v>
      </c>
      <c r="D10" s="12"/>
      <c r="E10" s="13"/>
      <c r="F10" s="3"/>
      <c r="G10" s="268" t="s">
        <v>85</v>
      </c>
      <c r="H10" s="267"/>
      <c r="I10" s="267"/>
      <c r="J10" s="267"/>
      <c r="K10" s="267"/>
      <c r="T10" s="4"/>
      <c r="U10" s="4"/>
    </row>
    <row r="11" spans="1:103" x14ac:dyDescent="0.2">
      <c r="A11" s="269" t="s">
        <v>86</v>
      </c>
      <c r="B11" s="102"/>
      <c r="C11" s="15" t="s">
        <v>13</v>
      </c>
      <c r="D11" s="15" t="s">
        <v>27</v>
      </c>
      <c r="E11" s="16">
        <v>3</v>
      </c>
      <c r="F11" s="3" t="s">
        <v>28</v>
      </c>
      <c r="G11" s="3"/>
      <c r="H11" s="267"/>
      <c r="I11" s="267"/>
      <c r="J11" s="267"/>
      <c r="K11" s="267"/>
      <c r="T11" s="4"/>
      <c r="U11" s="4"/>
    </row>
    <row r="12" spans="1:103" x14ac:dyDescent="0.2">
      <c r="A12" s="14" t="s">
        <v>14</v>
      </c>
      <c r="B12" s="102"/>
      <c r="C12" s="3">
        <f>E13^2*3.14</f>
        <v>7.0650000000000004E-2</v>
      </c>
      <c r="D12" s="15" t="s">
        <v>15</v>
      </c>
      <c r="E12" s="66">
        <f>E11/2</f>
        <v>1.5</v>
      </c>
      <c r="F12" s="17" t="s">
        <v>28</v>
      </c>
      <c r="G12" s="21"/>
      <c r="H12" s="267"/>
      <c r="I12" s="267"/>
      <c r="J12" s="267"/>
      <c r="K12" s="267"/>
      <c r="T12" s="4"/>
      <c r="U12" s="4"/>
    </row>
    <row r="13" spans="1:103" x14ac:dyDescent="0.2">
      <c r="A13" s="14"/>
      <c r="B13" s="102"/>
      <c r="C13" s="3"/>
      <c r="D13" s="67" t="s">
        <v>15</v>
      </c>
      <c r="E13" s="68">
        <f>E12/10</f>
        <v>0.15</v>
      </c>
      <c r="F13" s="4" t="s">
        <v>24</v>
      </c>
      <c r="G13" s="3"/>
      <c r="H13" s="2"/>
      <c r="I13" s="2"/>
      <c r="J13" s="2"/>
      <c r="T13" s="4"/>
      <c r="U13" s="4"/>
    </row>
    <row r="14" spans="1:103" x14ac:dyDescent="0.2">
      <c r="A14" s="14"/>
      <c r="B14" s="102"/>
      <c r="C14" s="17" t="s">
        <v>25</v>
      </c>
      <c r="D14" s="3"/>
      <c r="E14" s="16"/>
      <c r="F14" s="3"/>
      <c r="G14" s="3"/>
      <c r="H14" s="2"/>
      <c r="I14" s="2"/>
      <c r="J14" s="2"/>
      <c r="T14" s="4"/>
      <c r="U14" s="4"/>
    </row>
    <row r="15" spans="1:103" ht="13.5" thickBot="1" x14ac:dyDescent="0.25">
      <c r="A15" s="18" t="s">
        <v>16</v>
      </c>
      <c r="B15" s="104"/>
      <c r="C15" s="19">
        <f>2/1</f>
        <v>2</v>
      </c>
      <c r="D15" s="19"/>
      <c r="E15" s="20"/>
      <c r="F15" s="3"/>
      <c r="G15" s="3"/>
      <c r="H15" s="2"/>
      <c r="I15" s="2"/>
      <c r="J15" s="2"/>
      <c r="T15" s="4"/>
      <c r="U15" s="4"/>
    </row>
    <row r="16" spans="1:103" x14ac:dyDescent="0.2">
      <c r="A16" s="3"/>
      <c r="B16" s="102"/>
      <c r="C16" s="3"/>
      <c r="D16" s="3"/>
      <c r="E16" s="3"/>
      <c r="F16" s="3"/>
      <c r="G16" s="3"/>
      <c r="H16" s="2"/>
      <c r="I16" s="2"/>
      <c r="J16" s="2"/>
      <c r="T16" s="4"/>
      <c r="U16" s="4"/>
    </row>
    <row r="17" spans="1:178" x14ac:dyDescent="0.2">
      <c r="A17" s="21"/>
      <c r="B17" s="21"/>
      <c r="C17" s="21"/>
      <c r="D17" s="21"/>
      <c r="E17" s="22"/>
      <c r="F17" s="3"/>
      <c r="G17" s="3"/>
      <c r="H17" s="3"/>
      <c r="I17" s="3"/>
      <c r="K17" s="5"/>
      <c r="L17" s="1"/>
      <c r="M17" s="5"/>
      <c r="N17" s="1"/>
      <c r="O17" s="5"/>
      <c r="P17" s="1"/>
      <c r="Q17" s="5"/>
      <c r="R17" s="1"/>
      <c r="U17" s="3"/>
      <c r="W17" s="4"/>
      <c r="BB17" s="2"/>
    </row>
    <row r="18" spans="1:178" x14ac:dyDescent="0.2">
      <c r="B18" s="2"/>
      <c r="E18" s="3"/>
      <c r="F18" s="3"/>
      <c r="G18" s="3"/>
      <c r="H18" s="3"/>
      <c r="I18" s="3"/>
      <c r="K18" s="5"/>
      <c r="L18" s="1"/>
      <c r="M18" s="5"/>
      <c r="N18" s="1"/>
      <c r="O18" s="5"/>
      <c r="P18" s="1"/>
      <c r="Q18" s="5"/>
      <c r="R18" s="1"/>
      <c r="U18" s="3"/>
      <c r="BB18" s="2"/>
    </row>
    <row r="19" spans="1:178" s="1" customFormat="1" x14ac:dyDescent="0.2">
      <c r="B19" s="4"/>
      <c r="C19" s="4"/>
      <c r="D19" s="4"/>
      <c r="E19" s="4"/>
      <c r="F19" s="4"/>
      <c r="G19" s="233" t="s">
        <v>91</v>
      </c>
      <c r="H19" s="234"/>
      <c r="I19" s="234"/>
      <c r="J19" s="234"/>
      <c r="K19" s="235"/>
      <c r="L19" s="233" t="s">
        <v>88</v>
      </c>
      <c r="M19" s="234"/>
      <c r="N19" s="234"/>
      <c r="O19" s="234"/>
      <c r="P19" s="235"/>
      <c r="Q19" s="233" t="s">
        <v>89</v>
      </c>
      <c r="R19" s="234"/>
      <c r="S19" s="234"/>
      <c r="T19" s="234"/>
      <c r="U19" s="235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</row>
    <row r="20" spans="1:178" ht="12.75" customHeight="1" x14ac:dyDescent="0.2">
      <c r="A20" s="3"/>
      <c r="B20" s="472" t="s">
        <v>17</v>
      </c>
      <c r="C20" s="69"/>
      <c r="D20" s="69"/>
      <c r="E20" s="24"/>
      <c r="F20" s="478" t="s">
        <v>87</v>
      </c>
      <c r="G20" s="476" t="s">
        <v>33</v>
      </c>
      <c r="H20" s="480" t="s">
        <v>34</v>
      </c>
      <c r="I20" s="482" t="s">
        <v>40</v>
      </c>
      <c r="J20" s="480" t="s">
        <v>41</v>
      </c>
      <c r="K20" s="474" t="s">
        <v>35</v>
      </c>
      <c r="L20" s="236" t="s">
        <v>43</v>
      </c>
      <c r="M20" s="237" t="s">
        <v>44</v>
      </c>
      <c r="N20" s="237" t="s">
        <v>40</v>
      </c>
      <c r="O20" s="237" t="s">
        <v>41</v>
      </c>
      <c r="P20" s="238" t="s">
        <v>45</v>
      </c>
      <c r="Q20" s="236" t="s">
        <v>43</v>
      </c>
      <c r="R20" s="237" t="s">
        <v>44</v>
      </c>
      <c r="S20" s="237" t="s">
        <v>40</v>
      </c>
      <c r="T20" s="237" t="s">
        <v>41</v>
      </c>
      <c r="U20" s="238" t="s">
        <v>45</v>
      </c>
      <c r="V20" s="273"/>
      <c r="W20" s="273"/>
      <c r="X20" s="273"/>
      <c r="Y20" s="273"/>
      <c r="Z20" s="273"/>
      <c r="AA20" s="273"/>
      <c r="AB20" s="273"/>
      <c r="AC20" s="273"/>
      <c r="AD20" s="273"/>
      <c r="AE20" s="273"/>
      <c r="AF20" s="273"/>
      <c r="AG20" s="273"/>
      <c r="AH20" s="273"/>
      <c r="AI20" s="273"/>
      <c r="AJ20" s="273"/>
      <c r="AK20" s="273"/>
      <c r="AL20" s="273"/>
      <c r="AM20" s="273"/>
      <c r="AN20" s="273"/>
      <c r="AO20" s="273"/>
      <c r="AP20" s="273"/>
      <c r="AQ20" s="273"/>
      <c r="AR20" s="273"/>
      <c r="AS20" s="273"/>
      <c r="AT20" s="273"/>
      <c r="AU20" s="273"/>
      <c r="AV20" s="273"/>
      <c r="AW20" s="273"/>
      <c r="AX20" s="273"/>
      <c r="AY20" s="273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</row>
    <row r="21" spans="1:178" ht="38.25" x14ac:dyDescent="0.2">
      <c r="A21" s="4" t="s">
        <v>18</v>
      </c>
      <c r="B21" s="473"/>
      <c r="C21" s="69" t="s">
        <v>19</v>
      </c>
      <c r="D21" s="69" t="s">
        <v>20</v>
      </c>
      <c r="E21" s="23" t="s">
        <v>21</v>
      </c>
      <c r="F21" s="479"/>
      <c r="G21" s="477"/>
      <c r="H21" s="481"/>
      <c r="I21" s="483"/>
      <c r="J21" s="481"/>
      <c r="K21" s="475"/>
      <c r="L21" s="378"/>
      <c r="M21" s="379"/>
      <c r="N21" s="379"/>
      <c r="O21" s="379"/>
      <c r="P21" s="380"/>
      <c r="Q21" s="378"/>
      <c r="R21" s="379"/>
      <c r="S21" s="379"/>
      <c r="T21" s="379"/>
      <c r="U21" s="380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</row>
    <row r="22" spans="1:178" s="63" customFormat="1" ht="13.5" thickBot="1" x14ac:dyDescent="0.25">
      <c r="A22" s="62">
        <v>41152</v>
      </c>
      <c r="B22" s="457">
        <v>4</v>
      </c>
      <c r="C22" s="334">
        <v>4.5</v>
      </c>
      <c r="D22" s="348"/>
      <c r="E22" s="361" t="s">
        <v>25</v>
      </c>
      <c r="F22" s="65">
        <v>0.5</v>
      </c>
      <c r="G22" s="381">
        <v>-1.4</v>
      </c>
      <c r="H22" s="382">
        <f>G22/$C$15</f>
        <v>-0.7</v>
      </c>
      <c r="I22" s="383">
        <v>0.8</v>
      </c>
      <c r="J22" s="382">
        <f t="shared" ref="J22:J27" si="0">((((I22-F22)*1)/2)/$C$10)*$C$12*1000</f>
        <v>7.5159574468085131</v>
      </c>
      <c r="K22" s="384">
        <f>H22/J22*1000</f>
        <v>-93.135173389950424</v>
      </c>
      <c r="L22" s="242">
        <v>-0.65</v>
      </c>
      <c r="M22" s="243">
        <f>L22/$C$15</f>
        <v>-0.32500000000000001</v>
      </c>
      <c r="N22" s="243">
        <v>1.1499999999999999</v>
      </c>
      <c r="O22" s="243">
        <f>((((N22-$F22)*1)/2)/$C$10)*$C$12*1000</f>
        <v>16.284574468085104</v>
      </c>
      <c r="P22" s="244">
        <f>M22/O22*1000</f>
        <v>-19.957537154989385</v>
      </c>
      <c r="Q22" s="242"/>
      <c r="R22" s="243"/>
      <c r="S22" s="243"/>
      <c r="T22" s="243"/>
      <c r="U22" s="244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</row>
    <row r="23" spans="1:178" s="74" customFormat="1" ht="13.5" thickTop="1" x14ac:dyDescent="0.2">
      <c r="A23" s="131">
        <v>41157</v>
      </c>
      <c r="B23" s="458">
        <v>5</v>
      </c>
      <c r="C23" s="335">
        <v>3.5</v>
      </c>
      <c r="D23" s="349"/>
      <c r="E23" s="362" t="s">
        <v>25</v>
      </c>
      <c r="F23" s="77">
        <v>0.4</v>
      </c>
      <c r="G23" s="385">
        <v>-4</v>
      </c>
      <c r="H23" s="386">
        <f>G23/$C$15</f>
        <v>-2</v>
      </c>
      <c r="I23" s="387">
        <v>1.1000000000000001</v>
      </c>
      <c r="J23" s="386">
        <f t="shared" si="0"/>
        <v>17.537234042553195</v>
      </c>
      <c r="K23" s="388">
        <f>H23/J23*1000</f>
        <v>-114.04306945708217</v>
      </c>
      <c r="L23" s="245">
        <v>-0.8</v>
      </c>
      <c r="M23" s="246">
        <f>L23/$C$15</f>
        <v>-0.4</v>
      </c>
      <c r="N23" s="246">
        <v>1.4</v>
      </c>
      <c r="O23" s="246">
        <f>((((N23-$F23)*1)/2)/$C$10)*$C$12*1000</f>
        <v>25.053191489361698</v>
      </c>
      <c r="P23" s="247">
        <f t="shared" ref="P23:P24" si="1">M23/O23*1000</f>
        <v>-15.966029723991513</v>
      </c>
      <c r="Q23" s="245"/>
      <c r="R23" s="246"/>
      <c r="S23" s="246"/>
      <c r="T23" s="246"/>
      <c r="U23" s="247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</row>
    <row r="24" spans="1:178" s="63" customFormat="1" ht="13.5" thickBot="1" x14ac:dyDescent="0.25">
      <c r="A24" s="62"/>
      <c r="B24" s="459">
        <v>6</v>
      </c>
      <c r="C24" s="334">
        <v>3.3</v>
      </c>
      <c r="D24" s="350"/>
      <c r="E24" s="363" t="s">
        <v>25</v>
      </c>
      <c r="F24" s="65">
        <v>0.4</v>
      </c>
      <c r="G24" s="381">
        <v>-1.3</v>
      </c>
      <c r="H24" s="382">
        <f>G24/$C$15</f>
        <v>-0.65</v>
      </c>
      <c r="I24" s="383">
        <v>0.5</v>
      </c>
      <c r="J24" s="382">
        <f t="shared" si="0"/>
        <v>2.5053191489361701</v>
      </c>
      <c r="K24" s="384">
        <f>H24/J24*1000</f>
        <v>-259.44798301486202</v>
      </c>
      <c r="L24" s="242">
        <v>-0.3</v>
      </c>
      <c r="M24" s="243">
        <f>L24/$C$15</f>
        <v>-0.15</v>
      </c>
      <c r="N24" s="243">
        <v>0.8</v>
      </c>
      <c r="O24" s="243">
        <f>((((N24-$F24)*1)/2)/$C$10)*$C$12*1000</f>
        <v>10.021276595744682</v>
      </c>
      <c r="P24" s="244">
        <f t="shared" si="1"/>
        <v>-14.968152866242034</v>
      </c>
      <c r="Q24" s="242"/>
      <c r="R24" s="243"/>
      <c r="S24" s="243"/>
      <c r="T24" s="243"/>
      <c r="U24" s="244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4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</row>
    <row r="25" spans="1:178" s="74" customFormat="1" ht="13.5" thickTop="1" x14ac:dyDescent="0.2">
      <c r="A25" s="131">
        <v>41159</v>
      </c>
      <c r="B25" s="460">
        <v>7</v>
      </c>
      <c r="C25" s="335"/>
      <c r="D25" s="351"/>
      <c r="E25" s="362" t="s">
        <v>25</v>
      </c>
      <c r="F25" s="77">
        <v>0.4</v>
      </c>
      <c r="G25" s="385">
        <v>-0.55000000000000004</v>
      </c>
      <c r="H25" s="386">
        <f>G25*1/2</f>
        <v>-0.27500000000000002</v>
      </c>
      <c r="I25" s="387">
        <v>0.5</v>
      </c>
      <c r="J25" s="386">
        <f t="shared" si="0"/>
        <v>2.5053191489361701</v>
      </c>
      <c r="K25" s="388">
        <f t="shared" ref="K25:K38" si="2">H25/$J25*1000</f>
        <v>-109.76645435244163</v>
      </c>
      <c r="L25" s="245"/>
      <c r="M25" s="246"/>
      <c r="N25" s="246"/>
      <c r="O25" s="246"/>
      <c r="P25" s="247"/>
      <c r="Q25" s="245"/>
      <c r="R25" s="246"/>
      <c r="S25" s="246"/>
      <c r="T25" s="246"/>
      <c r="U25" s="247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4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4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</row>
    <row r="26" spans="1:178" s="63" customFormat="1" ht="13.5" thickBot="1" x14ac:dyDescent="0.25">
      <c r="A26" s="62"/>
      <c r="B26" s="461"/>
      <c r="C26" s="334"/>
      <c r="D26" s="352"/>
      <c r="E26" s="364"/>
      <c r="F26" s="65">
        <v>0.4</v>
      </c>
      <c r="G26" s="381">
        <v>-2.8</v>
      </c>
      <c r="H26" s="382">
        <f t="shared" ref="H26:H38" si="3">G26/$C$15</f>
        <v>-1.4</v>
      </c>
      <c r="I26" s="383">
        <v>0.6</v>
      </c>
      <c r="J26" s="382">
        <f t="shared" si="0"/>
        <v>5.0106382978723403</v>
      </c>
      <c r="K26" s="384">
        <f t="shared" si="2"/>
        <v>-279.4055201698514</v>
      </c>
      <c r="L26" s="242"/>
      <c r="M26" s="243"/>
      <c r="N26" s="243"/>
      <c r="O26" s="243"/>
      <c r="P26" s="244"/>
      <c r="Q26" s="242">
        <v>-0.4</v>
      </c>
      <c r="R26" s="243">
        <f>Q26/$C$15</f>
        <v>-0.2</v>
      </c>
      <c r="S26" s="243">
        <v>1</v>
      </c>
      <c r="T26" s="243">
        <f>((((S26-F26)*1)/2)/$C$10)*$C$12*1000</f>
        <v>15.031914893617023</v>
      </c>
      <c r="U26" s="244">
        <f t="shared" ref="U26:U29" si="4">R26/T26*1000</f>
        <v>-13.305024769992922</v>
      </c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4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4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</row>
    <row r="27" spans="1:178" s="74" customFormat="1" ht="13.5" thickTop="1" x14ac:dyDescent="0.2">
      <c r="A27" s="131">
        <v>41163</v>
      </c>
      <c r="B27" s="460">
        <v>8</v>
      </c>
      <c r="C27" s="335">
        <v>3.35</v>
      </c>
      <c r="D27" s="353">
        <v>9</v>
      </c>
      <c r="E27" s="362" t="s">
        <v>25</v>
      </c>
      <c r="F27" s="77">
        <v>0.5</v>
      </c>
      <c r="G27" s="385">
        <v>-1.3</v>
      </c>
      <c r="H27" s="386">
        <f t="shared" si="3"/>
        <v>-0.65</v>
      </c>
      <c r="I27" s="387">
        <v>0.6</v>
      </c>
      <c r="J27" s="386">
        <f t="shared" si="0"/>
        <v>2.5053191489361701</v>
      </c>
      <c r="K27" s="388">
        <f t="shared" si="2"/>
        <v>-259.44798301486202</v>
      </c>
      <c r="L27" s="245">
        <v>-0.1</v>
      </c>
      <c r="M27" s="246">
        <f>L27/$C$15</f>
        <v>-0.05</v>
      </c>
      <c r="N27" s="246">
        <v>0.8</v>
      </c>
      <c r="O27" s="246">
        <f>((((N27-$F27)*1)/2)/$C$10)*$C$12*1000</f>
        <v>7.5159574468085131</v>
      </c>
      <c r="P27" s="247">
        <f t="shared" ref="P27" si="5">M27/O27*1000</f>
        <v>-6.6525123849964594</v>
      </c>
      <c r="Q27" s="245">
        <v>-0.05</v>
      </c>
      <c r="R27" s="246">
        <f>Q27/$C$15</f>
        <v>-2.5000000000000001E-2</v>
      </c>
      <c r="S27" s="246">
        <v>0.75</v>
      </c>
      <c r="T27" s="246">
        <f>((((S27-F27)*1)/2)/$C$10)*$C$12*1000</f>
        <v>6.2632978723404253</v>
      </c>
      <c r="U27" s="247">
        <f t="shared" si="4"/>
        <v>-3.9915074309978773</v>
      </c>
      <c r="V27" s="22"/>
      <c r="W27" s="22"/>
      <c r="X27" s="22"/>
      <c r="Y27" s="22"/>
      <c r="Z27" s="22"/>
      <c r="AA27" s="4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</row>
    <row r="28" spans="1:178" s="63" customFormat="1" ht="13.5" thickBot="1" x14ac:dyDescent="0.25">
      <c r="A28" s="62"/>
      <c r="B28" s="462">
        <v>9</v>
      </c>
      <c r="C28" s="345">
        <v>3.2</v>
      </c>
      <c r="D28" s="354">
        <v>11</v>
      </c>
      <c r="E28" s="365" t="s">
        <v>25</v>
      </c>
      <c r="F28" s="90">
        <v>0.5</v>
      </c>
      <c r="G28" s="389">
        <v>-1.3</v>
      </c>
      <c r="H28" s="390">
        <f t="shared" si="3"/>
        <v>-0.65</v>
      </c>
      <c r="I28" s="391">
        <v>0.6</v>
      </c>
      <c r="J28" s="390">
        <f>((((I28-F27)*1)/2)/$C$10)*$C$12*1000</f>
        <v>2.5053191489361701</v>
      </c>
      <c r="K28" s="392">
        <f t="shared" si="2"/>
        <v>-259.44798301486202</v>
      </c>
      <c r="L28" s="242"/>
      <c r="M28" s="243"/>
      <c r="N28" s="243"/>
      <c r="O28" s="243"/>
      <c r="P28" s="244"/>
      <c r="Q28" s="242">
        <v>-0.3</v>
      </c>
      <c r="R28" s="243">
        <f>Q28/$C$15</f>
        <v>-0.15</v>
      </c>
      <c r="S28" s="243">
        <v>0.7</v>
      </c>
      <c r="T28" s="243">
        <f>((((S28-F28)*1)/2)/$C$10)*$C$12*1000</f>
        <v>5.0106382978723403</v>
      </c>
      <c r="U28" s="244">
        <f t="shared" si="4"/>
        <v>-29.936305732484076</v>
      </c>
      <c r="V28" s="22"/>
      <c r="W28" s="22"/>
      <c r="X28" s="22"/>
      <c r="Y28" s="22"/>
      <c r="Z28" s="22"/>
      <c r="AA28" s="42"/>
      <c r="AB28" s="22"/>
      <c r="AC28" s="22"/>
      <c r="AD28" s="22"/>
      <c r="AE28" s="22"/>
      <c r="AF28" s="4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</row>
    <row r="29" spans="1:178" s="63" customFormat="1" ht="14.25" thickTop="1" thickBot="1" x14ac:dyDescent="0.25">
      <c r="A29" s="62">
        <v>41164</v>
      </c>
      <c r="B29" s="461">
        <v>10</v>
      </c>
      <c r="C29" s="265">
        <v>3.1</v>
      </c>
      <c r="D29" s="355">
        <v>12</v>
      </c>
      <c r="E29" s="363" t="s">
        <v>25</v>
      </c>
      <c r="F29" s="65">
        <v>0.5</v>
      </c>
      <c r="G29" s="381">
        <v>-0.06</v>
      </c>
      <c r="H29" s="382">
        <f t="shared" si="3"/>
        <v>-0.03</v>
      </c>
      <c r="I29" s="383">
        <v>0.6</v>
      </c>
      <c r="J29" s="382">
        <f t="shared" ref="J29:J38" si="6">((((I29-F29)*1)/2)/$C$10)*$C$12*1000</f>
        <v>2.5053191489361701</v>
      </c>
      <c r="K29" s="384">
        <f t="shared" si="2"/>
        <v>-11.974522292993631</v>
      </c>
      <c r="L29" s="242"/>
      <c r="M29" s="243"/>
      <c r="N29" s="243"/>
      <c r="O29" s="243"/>
      <c r="P29" s="244"/>
      <c r="Q29" s="242">
        <v>-0.3</v>
      </c>
      <c r="R29" s="243">
        <f>Q29/$C$15</f>
        <v>-0.15</v>
      </c>
      <c r="S29" s="243">
        <v>1</v>
      </c>
      <c r="T29" s="243">
        <f>((((S29-F29)*1)/2)/$C$10)*$C$12*1000</f>
        <v>12.526595744680851</v>
      </c>
      <c r="U29" s="244">
        <f t="shared" si="4"/>
        <v>-11.974522292993631</v>
      </c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4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</row>
    <row r="30" spans="1:178" s="141" customFormat="1" ht="14.25" thickTop="1" thickBot="1" x14ac:dyDescent="0.25">
      <c r="A30" s="139">
        <v>41165</v>
      </c>
      <c r="B30" s="463">
        <v>11</v>
      </c>
      <c r="C30" s="266">
        <v>3.4</v>
      </c>
      <c r="D30" s="356">
        <v>9</v>
      </c>
      <c r="E30" s="363" t="s">
        <v>25</v>
      </c>
      <c r="F30" s="142">
        <v>0.4</v>
      </c>
      <c r="G30" s="393">
        <v>-2.2000000000000002</v>
      </c>
      <c r="H30" s="394">
        <f t="shared" si="3"/>
        <v>-1.1000000000000001</v>
      </c>
      <c r="I30" s="395">
        <v>0.7</v>
      </c>
      <c r="J30" s="382">
        <f t="shared" si="6"/>
        <v>7.5159574468085104</v>
      </c>
      <c r="K30" s="384">
        <f t="shared" si="2"/>
        <v>-146.35527246992217</v>
      </c>
      <c r="L30" s="248">
        <v>-0.8</v>
      </c>
      <c r="M30" s="243">
        <f t="shared" ref="M30:M36" si="7">L30/$C$15</f>
        <v>-0.4</v>
      </c>
      <c r="N30" s="249">
        <v>1</v>
      </c>
      <c r="O30" s="243">
        <f t="shared" ref="O30:O36" si="8">((((N30-$F30)*1)/2)/$C$10)*$C$12*1000</f>
        <v>15.031914893617023</v>
      </c>
      <c r="P30" s="244">
        <f t="shared" ref="P30:P36" si="9">M30/O30*1000</f>
        <v>-26.610049539985845</v>
      </c>
      <c r="Q30" s="248"/>
      <c r="R30" s="249"/>
      <c r="S30" s="249"/>
      <c r="T30" s="249"/>
      <c r="U30" s="250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</row>
    <row r="31" spans="1:178" s="22" customFormat="1" ht="13.5" thickTop="1" x14ac:dyDescent="0.2">
      <c r="A31" s="25">
        <v>41170</v>
      </c>
      <c r="B31" s="464">
        <v>12</v>
      </c>
      <c r="C31" s="264">
        <v>3.2</v>
      </c>
      <c r="D31" s="357">
        <v>11</v>
      </c>
      <c r="E31" s="366" t="s">
        <v>25</v>
      </c>
      <c r="F31" s="29">
        <v>0.5</v>
      </c>
      <c r="G31" s="396">
        <v>-0.06</v>
      </c>
      <c r="H31" s="397">
        <f t="shared" si="3"/>
        <v>-0.03</v>
      </c>
      <c r="I31" s="398">
        <v>0.6</v>
      </c>
      <c r="J31" s="397">
        <f t="shared" si="6"/>
        <v>2.5053191489361701</v>
      </c>
      <c r="K31" s="399">
        <f t="shared" si="2"/>
        <v>-11.974522292993631</v>
      </c>
      <c r="L31" s="239">
        <v>-0.3</v>
      </c>
      <c r="M31" s="240">
        <f t="shared" si="7"/>
        <v>-0.15</v>
      </c>
      <c r="N31" s="240">
        <v>0.95</v>
      </c>
      <c r="O31" s="240">
        <f t="shared" si="8"/>
        <v>11.273936170212766</v>
      </c>
      <c r="P31" s="241">
        <f t="shared" si="9"/>
        <v>-13.305024769992922</v>
      </c>
      <c r="Q31" s="239">
        <v>-0.5</v>
      </c>
      <c r="R31" s="240">
        <f>Q31/$C$15</f>
        <v>-0.25</v>
      </c>
      <c r="S31" s="240">
        <v>0.95</v>
      </c>
      <c r="T31" s="240">
        <f>((((S31-F31)*1)/2)/$C$10)*$C$12*1000</f>
        <v>11.273936170212766</v>
      </c>
      <c r="U31" s="241">
        <f t="shared" ref="U31:U33" si="10">R31/T31*1000</f>
        <v>-22.175041283321541</v>
      </c>
    </row>
    <row r="32" spans="1:178" s="63" customFormat="1" ht="13.5" thickBot="1" x14ac:dyDescent="0.25">
      <c r="A32" s="62"/>
      <c r="B32" s="459">
        <v>13</v>
      </c>
      <c r="C32" s="265">
        <v>3.5</v>
      </c>
      <c r="D32" s="355">
        <v>14</v>
      </c>
      <c r="E32" s="363" t="s">
        <v>25</v>
      </c>
      <c r="F32" s="65">
        <v>0.5</v>
      </c>
      <c r="G32" s="381">
        <v>-3.1</v>
      </c>
      <c r="H32" s="382">
        <f t="shared" si="3"/>
        <v>-1.55</v>
      </c>
      <c r="I32" s="383">
        <v>0.7</v>
      </c>
      <c r="J32" s="382">
        <f t="shared" si="6"/>
        <v>5.0106382978723403</v>
      </c>
      <c r="K32" s="384">
        <f t="shared" si="2"/>
        <v>-309.34182590233547</v>
      </c>
      <c r="L32" s="242">
        <v>-0.6</v>
      </c>
      <c r="M32" s="243">
        <f t="shared" si="7"/>
        <v>-0.3</v>
      </c>
      <c r="N32" s="243">
        <v>1.05</v>
      </c>
      <c r="O32" s="243">
        <f t="shared" si="8"/>
        <v>13.779255319148939</v>
      </c>
      <c r="P32" s="244">
        <f t="shared" si="9"/>
        <v>-21.771858714533867</v>
      </c>
      <c r="Q32" s="242">
        <v>-1.1000000000000001</v>
      </c>
      <c r="R32" s="243">
        <f>Q32/$C$15</f>
        <v>-0.55000000000000004</v>
      </c>
      <c r="S32" s="243">
        <v>1.2</v>
      </c>
      <c r="T32" s="243">
        <f>((((S32-F32)*1)/2)/$C$10)*$C$12*1000</f>
        <v>17.537234042553191</v>
      </c>
      <c r="U32" s="244">
        <f t="shared" si="10"/>
        <v>-31.36184410069761</v>
      </c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</row>
    <row r="33" spans="1:178" s="22" customFormat="1" ht="13.5" thickTop="1" x14ac:dyDescent="0.2">
      <c r="A33" s="25">
        <v>41171</v>
      </c>
      <c r="B33" s="464">
        <v>14</v>
      </c>
      <c r="C33" s="346">
        <v>3.3</v>
      </c>
      <c r="D33" s="358" t="s">
        <v>50</v>
      </c>
      <c r="E33" s="366" t="s">
        <v>25</v>
      </c>
      <c r="F33" s="29">
        <v>0.45</v>
      </c>
      <c r="G33" s="400">
        <v>-2.2999999999999998</v>
      </c>
      <c r="H33" s="397">
        <f t="shared" si="3"/>
        <v>-1.1499999999999999</v>
      </c>
      <c r="I33" s="398">
        <v>1.3</v>
      </c>
      <c r="J33" s="397">
        <f t="shared" si="6"/>
        <v>21.295212765957451</v>
      </c>
      <c r="K33" s="399">
        <f t="shared" si="2"/>
        <v>-54.002747595853613</v>
      </c>
      <c r="L33" s="239">
        <v>-0.2</v>
      </c>
      <c r="M33" s="240">
        <f t="shared" si="7"/>
        <v>-0.1</v>
      </c>
      <c r="N33" s="240">
        <v>1</v>
      </c>
      <c r="O33" s="240">
        <f t="shared" si="8"/>
        <v>13.779255319148939</v>
      </c>
      <c r="P33" s="241">
        <f t="shared" si="9"/>
        <v>-7.2572862381779562</v>
      </c>
      <c r="Q33" s="239">
        <v>-0.45</v>
      </c>
      <c r="R33" s="240">
        <f>Q33/$C$15</f>
        <v>-0.22500000000000001</v>
      </c>
      <c r="S33" s="240">
        <v>1</v>
      </c>
      <c r="T33" s="240">
        <f>((((S33-F33)*1)/2)/$C$10)*$C$12*1000</f>
        <v>13.779255319148939</v>
      </c>
      <c r="U33" s="241">
        <f t="shared" si="10"/>
        <v>-16.328894035900401</v>
      </c>
    </row>
    <row r="34" spans="1:178" s="63" customFormat="1" ht="13.5" thickBot="1" x14ac:dyDescent="0.25">
      <c r="A34" s="62"/>
      <c r="B34" s="459">
        <v>15</v>
      </c>
      <c r="C34" s="334"/>
      <c r="D34" s="359" t="s">
        <v>60</v>
      </c>
      <c r="E34" s="363" t="s">
        <v>25</v>
      </c>
      <c r="F34" s="63">
        <v>0.45</v>
      </c>
      <c r="G34" s="401">
        <v>-3.3</v>
      </c>
      <c r="H34" s="382">
        <f t="shared" si="3"/>
        <v>-1.65</v>
      </c>
      <c r="I34" s="383">
        <v>0.7</v>
      </c>
      <c r="J34" s="382">
        <f t="shared" si="6"/>
        <v>6.2632978723404245</v>
      </c>
      <c r="K34" s="384">
        <f t="shared" si="2"/>
        <v>-263.43949044585992</v>
      </c>
      <c r="L34" s="242">
        <v>-0.45</v>
      </c>
      <c r="M34" s="243">
        <f t="shared" si="7"/>
        <v>-0.22500000000000001</v>
      </c>
      <c r="N34" s="243">
        <v>1.05</v>
      </c>
      <c r="O34" s="243">
        <f t="shared" si="8"/>
        <v>15.031914893617026</v>
      </c>
      <c r="P34" s="244">
        <f t="shared" si="9"/>
        <v>-14.968152866242033</v>
      </c>
      <c r="Q34" s="242"/>
      <c r="R34" s="243"/>
      <c r="S34" s="243"/>
      <c r="T34" s="243"/>
      <c r="U34" s="244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</row>
    <row r="35" spans="1:178" s="22" customFormat="1" ht="13.5" thickTop="1" x14ac:dyDescent="0.2">
      <c r="A35" s="25">
        <v>41177</v>
      </c>
      <c r="B35" s="464">
        <v>16</v>
      </c>
      <c r="C35" s="346">
        <v>3.4</v>
      </c>
      <c r="D35" s="358" t="s">
        <v>50</v>
      </c>
      <c r="E35" s="366" t="s">
        <v>25</v>
      </c>
      <c r="F35" s="22">
        <v>0.45</v>
      </c>
      <c r="G35" s="400">
        <v>-2.35</v>
      </c>
      <c r="H35" s="397">
        <f t="shared" si="3"/>
        <v>-1.175</v>
      </c>
      <c r="I35" s="398">
        <v>0.7</v>
      </c>
      <c r="J35" s="397">
        <f t="shared" si="6"/>
        <v>6.2632978723404245</v>
      </c>
      <c r="K35" s="399">
        <f t="shared" si="2"/>
        <v>-187.60084925690026</v>
      </c>
      <c r="L35" s="239">
        <v>-0.7</v>
      </c>
      <c r="M35" s="240">
        <f t="shared" si="7"/>
        <v>-0.35</v>
      </c>
      <c r="N35" s="240">
        <v>1.1499999999999999</v>
      </c>
      <c r="O35" s="240">
        <f t="shared" si="8"/>
        <v>17.537234042553191</v>
      </c>
      <c r="P35" s="241">
        <f t="shared" si="9"/>
        <v>-19.957537154989382</v>
      </c>
      <c r="Q35" s="239">
        <v>-1.35</v>
      </c>
      <c r="R35" s="240">
        <f>Q35/$C$15</f>
        <v>-0.67500000000000004</v>
      </c>
      <c r="S35" s="240">
        <v>1.1000000000000001</v>
      </c>
      <c r="T35" s="240">
        <f>((((S35-F35)*1)/2)/$C$10)*$C$12*1000</f>
        <v>16.284574468085111</v>
      </c>
      <c r="U35" s="241">
        <f t="shared" ref="U35:U36" si="11">R35/T35*1000</f>
        <v>-41.450269475747177</v>
      </c>
    </row>
    <row r="36" spans="1:178" s="63" customFormat="1" ht="13.5" thickBot="1" x14ac:dyDescent="0.25">
      <c r="A36" s="62"/>
      <c r="B36" s="459">
        <v>17</v>
      </c>
      <c r="C36" s="334">
        <v>3.6</v>
      </c>
      <c r="D36" s="359" t="s">
        <v>60</v>
      </c>
      <c r="E36" s="363" t="s">
        <v>25</v>
      </c>
      <c r="F36" s="63">
        <v>0.45</v>
      </c>
      <c r="G36" s="401">
        <v>-2</v>
      </c>
      <c r="H36" s="382">
        <f t="shared" si="3"/>
        <v>-1</v>
      </c>
      <c r="I36" s="383">
        <v>0.6</v>
      </c>
      <c r="J36" s="382">
        <f t="shared" si="6"/>
        <v>3.7579787234042552</v>
      </c>
      <c r="K36" s="384">
        <f t="shared" si="2"/>
        <v>-266.10049539985846</v>
      </c>
      <c r="L36" s="242">
        <v>-1.2</v>
      </c>
      <c r="M36" s="243">
        <f t="shared" si="7"/>
        <v>-0.6</v>
      </c>
      <c r="N36" s="243">
        <v>0.9</v>
      </c>
      <c r="O36" s="243">
        <f t="shared" si="8"/>
        <v>11.273936170212767</v>
      </c>
      <c r="P36" s="244">
        <f t="shared" si="9"/>
        <v>-53.220099079971682</v>
      </c>
      <c r="Q36" s="242">
        <v>-0.2</v>
      </c>
      <c r="R36" s="243">
        <f>Q36/$C$15</f>
        <v>-0.1</v>
      </c>
      <c r="S36" s="243">
        <v>0.9</v>
      </c>
      <c r="T36" s="243">
        <f>((((S36-F36)*1)/2)/$C$10)*$C$12*1000</f>
        <v>11.273936170212767</v>
      </c>
      <c r="U36" s="244">
        <f t="shared" si="11"/>
        <v>-8.8700165133286148</v>
      </c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</row>
    <row r="37" spans="1:178" s="141" customFormat="1" ht="14.25" thickTop="1" thickBot="1" x14ac:dyDescent="0.25">
      <c r="A37" s="139">
        <v>41184</v>
      </c>
      <c r="B37" s="465">
        <v>18</v>
      </c>
      <c r="C37" s="347">
        <v>3.25</v>
      </c>
      <c r="D37" s="360" t="s">
        <v>60</v>
      </c>
      <c r="E37" s="367" t="s">
        <v>25</v>
      </c>
      <c r="F37" s="141">
        <v>0.4</v>
      </c>
      <c r="G37" s="402">
        <v>-1.5</v>
      </c>
      <c r="H37" s="394">
        <f t="shared" si="3"/>
        <v>-0.75</v>
      </c>
      <c r="I37" s="395">
        <v>0.7</v>
      </c>
      <c r="J37" s="394">
        <f t="shared" si="6"/>
        <v>7.5159574468085104</v>
      </c>
      <c r="K37" s="384">
        <f t="shared" si="2"/>
        <v>-99.787685774946922</v>
      </c>
      <c r="L37" s="248"/>
      <c r="M37" s="249"/>
      <c r="N37" s="249"/>
      <c r="O37" s="249"/>
      <c r="P37" s="250"/>
      <c r="Q37" s="248"/>
      <c r="R37" s="249"/>
      <c r="S37" s="249"/>
      <c r="T37" s="249"/>
      <c r="U37" s="250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</row>
    <row r="38" spans="1:178" s="141" customFormat="1" ht="14.25" thickTop="1" thickBot="1" x14ac:dyDescent="0.25">
      <c r="A38" s="139">
        <v>41190</v>
      </c>
      <c r="B38" s="465">
        <v>19</v>
      </c>
      <c r="C38" s="347">
        <v>4</v>
      </c>
      <c r="D38" s="360" t="s">
        <v>60</v>
      </c>
      <c r="E38" s="367" t="s">
        <v>25</v>
      </c>
      <c r="F38" s="141">
        <v>0.4</v>
      </c>
      <c r="G38" s="402">
        <v>-1.75</v>
      </c>
      <c r="H38" s="394">
        <f t="shared" si="3"/>
        <v>-0.875</v>
      </c>
      <c r="I38" s="395">
        <v>0.5</v>
      </c>
      <c r="J38" s="394">
        <f t="shared" si="6"/>
        <v>2.5053191489361701</v>
      </c>
      <c r="K38" s="384">
        <f t="shared" si="2"/>
        <v>-349.25690021231424</v>
      </c>
      <c r="L38" s="248"/>
      <c r="M38" s="249"/>
      <c r="N38" s="249"/>
      <c r="O38" s="249"/>
      <c r="P38" s="250"/>
      <c r="Q38" s="248"/>
      <c r="R38" s="249"/>
      <c r="S38" s="249"/>
      <c r="T38" s="249"/>
      <c r="U38" s="250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</row>
    <row r="39" spans="1:178" s="22" customFormat="1" ht="13.5" thickTop="1" x14ac:dyDescent="0.2">
      <c r="A39" s="25"/>
      <c r="B39" s="26"/>
      <c r="C39" s="55"/>
      <c r="D39" s="37"/>
      <c r="E39" s="42"/>
      <c r="G39" s="400"/>
      <c r="H39" s="397"/>
      <c r="I39" s="398"/>
      <c r="J39" s="397"/>
      <c r="K39" s="399"/>
      <c r="L39" s="239"/>
      <c r="M39" s="240"/>
      <c r="N39" s="240"/>
      <c r="O39" s="240"/>
      <c r="P39" s="241"/>
      <c r="Q39" s="239"/>
      <c r="R39" s="240"/>
      <c r="S39" s="240"/>
      <c r="T39" s="240"/>
      <c r="U39" s="241"/>
    </row>
    <row r="40" spans="1:178" s="22" customFormat="1" x14ac:dyDescent="0.2">
      <c r="A40" s="25"/>
      <c r="B40" s="26"/>
      <c r="C40" s="55"/>
      <c r="D40" s="37"/>
      <c r="E40" s="21"/>
      <c r="G40" s="400"/>
      <c r="H40" s="397"/>
      <c r="I40" s="398"/>
      <c r="J40" s="397"/>
      <c r="K40" s="399"/>
      <c r="L40" s="239"/>
      <c r="M40" s="240"/>
      <c r="N40" s="240"/>
      <c r="O40" s="240"/>
      <c r="P40" s="241"/>
      <c r="Q40" s="239"/>
      <c r="R40" s="240"/>
      <c r="S40" s="240"/>
      <c r="T40" s="240"/>
      <c r="U40" s="241"/>
    </row>
    <row r="41" spans="1:178" s="87" customFormat="1" ht="13.5" thickBot="1" x14ac:dyDescent="0.25">
      <c r="A41" s="91"/>
      <c r="B41" s="92"/>
      <c r="C41" s="93"/>
      <c r="D41" s="94"/>
      <c r="E41" s="95"/>
      <c r="G41" s="403"/>
      <c r="H41" s="404"/>
      <c r="I41" s="405"/>
      <c r="J41" s="404"/>
      <c r="K41" s="406"/>
      <c r="L41" s="251"/>
      <c r="M41" s="252"/>
      <c r="N41" s="252"/>
      <c r="O41" s="252"/>
      <c r="P41" s="253"/>
      <c r="Q41" s="251"/>
      <c r="R41" s="252"/>
      <c r="S41" s="252"/>
      <c r="T41" s="252"/>
      <c r="U41" s="253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</row>
    <row r="42" spans="1:178" s="21" customFormat="1" x14ac:dyDescent="0.2">
      <c r="A42" s="21" t="s">
        <v>36</v>
      </c>
      <c r="B42" s="137"/>
      <c r="C42" s="53">
        <f>AVERAGE(C22:C40)</f>
        <v>3.4714285714285715</v>
      </c>
      <c r="D42" s="53">
        <f>AVERAGE(D22:D40)</f>
        <v>11</v>
      </c>
      <c r="G42" s="407"/>
      <c r="H42" s="255">
        <f>AVERAGE(H22:H38)</f>
        <v>-0.91970588235294137</v>
      </c>
      <c r="I42" s="255"/>
      <c r="J42" s="255">
        <f>AVERAGE(J22:J40)</f>
        <v>6.1896120150187741</v>
      </c>
      <c r="K42" s="275">
        <f>AVERAGE(K22:K40)</f>
        <v>-180.8546163563465</v>
      </c>
      <c r="L42" s="254"/>
      <c r="M42" s="255">
        <f>AVERAGE(M22:M40)</f>
        <v>-0.27727272727272728</v>
      </c>
      <c r="N42" s="256"/>
      <c r="O42" s="255">
        <f t="shared" ref="O42:P42" si="12">AVERAGE(O22:O40)</f>
        <v>14.234767891682788</v>
      </c>
      <c r="P42" s="275">
        <f t="shared" si="12"/>
        <v>-19.512203681283008</v>
      </c>
      <c r="Q42" s="254"/>
      <c r="R42" s="255">
        <f>AVERAGE(R22:R40)</f>
        <v>-0.25833333333333341</v>
      </c>
      <c r="S42" s="256"/>
      <c r="T42" s="255">
        <f t="shared" ref="T42:U42" si="13">AVERAGE(T22:T40)</f>
        <v>12.109042553191491</v>
      </c>
      <c r="U42" s="275">
        <f t="shared" si="13"/>
        <v>-19.932602848384871</v>
      </c>
      <c r="AB42" s="53"/>
      <c r="AD42" s="53"/>
      <c r="AE42" s="53"/>
      <c r="AG42" s="53"/>
      <c r="AI42" s="53"/>
      <c r="AJ42" s="53"/>
      <c r="AL42" s="53"/>
      <c r="AN42" s="53"/>
      <c r="AO42" s="53"/>
      <c r="AQ42" s="53"/>
      <c r="AS42" s="53"/>
      <c r="AT42" s="53"/>
      <c r="AV42" s="53"/>
      <c r="AX42" s="53"/>
      <c r="AY42" s="53"/>
      <c r="BA42" s="53"/>
      <c r="BC42" s="53"/>
      <c r="BD42" s="53"/>
      <c r="BF42" s="53"/>
      <c r="BH42" s="53"/>
      <c r="BI42" s="53"/>
      <c r="BK42" s="53"/>
      <c r="BM42" s="53"/>
      <c r="BN42" s="53"/>
      <c r="DN42" s="53"/>
      <c r="DP42" s="53"/>
      <c r="DQ42" s="53"/>
    </row>
    <row r="43" spans="1:178" s="21" customFormat="1" x14ac:dyDescent="0.2">
      <c r="A43" s="21" t="s">
        <v>37</v>
      </c>
      <c r="B43" s="137"/>
      <c r="C43" s="53">
        <f>STDEV(C22:C40)/SQRT(COUNT(C22:C40))</f>
        <v>9.8716249722037158E-2</v>
      </c>
      <c r="D43" s="53">
        <f t="shared" ref="D43" si="14">STDEV(D22:D40)/SQRT(COUNT(D22:D40))</f>
        <v>0.7745966692414834</v>
      </c>
      <c r="G43" s="407"/>
      <c r="H43" s="255">
        <f>STDEV(H22:H34)/SQRT(COUNT(H22:H34))</f>
        <v>0.17316849429435349</v>
      </c>
      <c r="I43" s="255"/>
      <c r="J43" s="255">
        <f>STDEV(J22:J40)/SQRT(COUNT(J22:J40))</f>
        <v>1.3088317527822582</v>
      </c>
      <c r="K43" s="275">
        <f>STDEV(K22:K40)/SQRT(COUNT(K22:K40))</f>
        <v>26.104314837920299</v>
      </c>
      <c r="L43" s="254"/>
      <c r="M43" s="255">
        <f t="shared" ref="M43" si="15">STDEV(M22:M40)/SQRT(COUNT(M22:M40))</f>
        <v>4.8670336478111212E-2</v>
      </c>
      <c r="N43" s="256"/>
      <c r="O43" s="255">
        <f t="shared" ref="O43:P43" si="16">STDEV(O22:O40)/SQRT(COUNT(O22:O40))</f>
        <v>1.395646219077564</v>
      </c>
      <c r="P43" s="275">
        <f t="shared" si="16"/>
        <v>3.8139220923090553</v>
      </c>
      <c r="Q43" s="254"/>
      <c r="R43" s="255">
        <f t="shared" ref="R43" si="17">STDEV(R22:R40)/SQRT(COUNT(R22:R40))</f>
        <v>7.1321844869265349E-2</v>
      </c>
      <c r="S43" s="256"/>
      <c r="T43" s="255">
        <f t="shared" ref="T43:U43" si="18">STDEV(T22:T40)/SQRT(COUNT(T22:T40))</f>
        <v>1.4159917650939731</v>
      </c>
      <c r="U43" s="275">
        <f t="shared" si="18"/>
        <v>4.0747904313203476</v>
      </c>
      <c r="AB43" s="53"/>
      <c r="AD43" s="53"/>
      <c r="AE43" s="53"/>
      <c r="AG43" s="53"/>
      <c r="AI43" s="53"/>
      <c r="AJ43" s="53"/>
      <c r="AL43" s="53"/>
      <c r="AN43" s="53"/>
      <c r="AO43" s="53"/>
      <c r="AQ43" s="53"/>
      <c r="AS43" s="53"/>
      <c r="AT43" s="53"/>
      <c r="AV43" s="53"/>
      <c r="AX43" s="53"/>
      <c r="AY43" s="53"/>
      <c r="BA43" s="53"/>
      <c r="BC43" s="53"/>
      <c r="BD43" s="53"/>
      <c r="BF43" s="53"/>
      <c r="BH43" s="53"/>
      <c r="BI43" s="53"/>
      <c r="BK43" s="53"/>
      <c r="BM43" s="53"/>
      <c r="BN43" s="53"/>
      <c r="DN43" s="53"/>
      <c r="DP43" s="53"/>
      <c r="DQ43" s="53"/>
    </row>
    <row r="44" spans="1:178" s="22" customFormat="1" x14ac:dyDescent="0.2">
      <c r="A44" s="25" t="s">
        <v>90</v>
      </c>
      <c r="B44" s="81">
        <f>COUNT(B22:B38)</f>
        <v>16</v>
      </c>
      <c r="C44" s="81">
        <f>COUNT(C22:C38)</f>
        <v>14</v>
      </c>
      <c r="D44" s="81">
        <f>COUNT(D22:D38)</f>
        <v>6</v>
      </c>
      <c r="E44" s="81"/>
      <c r="F44" s="28"/>
      <c r="G44" s="377"/>
      <c r="H44" s="277">
        <f>COUNT(H22:H38)</f>
        <v>17</v>
      </c>
      <c r="I44" s="277"/>
      <c r="J44" s="277">
        <f>COUNT(J22:J38)</f>
        <v>17</v>
      </c>
      <c r="K44" s="278">
        <f>COUNT(K22:K38)</f>
        <v>17</v>
      </c>
      <c r="L44" s="276"/>
      <c r="M44" s="277">
        <f>COUNT(M22:M38)</f>
        <v>11</v>
      </c>
      <c r="N44" s="277"/>
      <c r="O44" s="277">
        <f>COUNT(O22:O38)</f>
        <v>11</v>
      </c>
      <c r="P44" s="278">
        <f>COUNT(P22:P38)</f>
        <v>11</v>
      </c>
      <c r="Q44" s="276"/>
      <c r="R44" s="277">
        <f>COUNT(R22:R38)</f>
        <v>9</v>
      </c>
      <c r="S44" s="277"/>
      <c r="T44" s="277">
        <f>COUNT(T22:T38)</f>
        <v>9</v>
      </c>
      <c r="U44" s="278">
        <f>COUNT(U22:U38)</f>
        <v>9</v>
      </c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</row>
    <row r="45" spans="1:178" s="22" customFormat="1" x14ac:dyDescent="0.2">
      <c r="A45" s="25"/>
      <c r="B45" s="32"/>
      <c r="C45" s="55"/>
      <c r="D45" s="37"/>
      <c r="E45" s="21"/>
      <c r="G45" s="86"/>
      <c r="H45" s="39"/>
      <c r="I45" s="86"/>
      <c r="J45" s="53"/>
      <c r="K45" s="86"/>
      <c r="L45" s="53"/>
      <c r="M45" s="86"/>
      <c r="N45" s="53"/>
      <c r="O45" s="53"/>
      <c r="P45" s="53"/>
    </row>
    <row r="46" spans="1:178" s="22" customFormat="1" x14ac:dyDescent="0.2">
      <c r="A46" s="25"/>
      <c r="B46" s="32"/>
      <c r="C46" s="55"/>
      <c r="D46" s="37"/>
      <c r="E46" s="21"/>
      <c r="G46" s="86"/>
      <c r="H46" s="53"/>
      <c r="I46" s="86"/>
      <c r="J46" s="53"/>
      <c r="K46" s="86"/>
      <c r="L46" s="53"/>
      <c r="M46" s="86"/>
      <c r="N46" s="53"/>
      <c r="O46" s="53"/>
      <c r="P46" s="53"/>
      <c r="Q46" s="35"/>
      <c r="AV46" s="27"/>
      <c r="BA46" s="27"/>
      <c r="BF46" s="27"/>
    </row>
    <row r="47" spans="1:178" s="22" customFormat="1" x14ac:dyDescent="0.2">
      <c r="A47" s="25"/>
      <c r="B47" s="32"/>
      <c r="C47" s="55"/>
      <c r="D47" s="38"/>
      <c r="E47" s="21"/>
      <c r="G47" s="86"/>
      <c r="H47" s="53"/>
      <c r="I47" s="86"/>
      <c r="J47" s="53"/>
      <c r="K47" s="86"/>
      <c r="L47" s="53"/>
      <c r="M47" s="86"/>
      <c r="N47" s="53"/>
      <c r="O47" s="53"/>
      <c r="P47" s="53"/>
    </row>
    <row r="48" spans="1:178" s="22" customFormat="1" x14ac:dyDescent="0.2">
      <c r="A48" s="25"/>
      <c r="B48" s="32"/>
      <c r="C48" s="55"/>
      <c r="D48" s="55"/>
      <c r="E48" s="55"/>
      <c r="F48" s="21"/>
      <c r="G48" s="21"/>
      <c r="I48" s="86"/>
      <c r="J48" s="53"/>
      <c r="K48" s="53"/>
      <c r="L48" s="53"/>
      <c r="U48" s="53"/>
      <c r="V48" s="53"/>
      <c r="AE48" s="53"/>
      <c r="AF48" s="53"/>
      <c r="AO48" s="53"/>
      <c r="AP48" s="53"/>
    </row>
    <row r="49" spans="1:146" s="22" customFormat="1" x14ac:dyDescent="0.2">
      <c r="A49" s="25"/>
      <c r="B49" s="32"/>
      <c r="C49" s="80"/>
      <c r="D49" s="81"/>
      <c r="E49" s="81"/>
      <c r="F49" s="38"/>
      <c r="G49" s="21"/>
      <c r="H49" s="21"/>
      <c r="J49" s="86"/>
      <c r="K49" s="53"/>
      <c r="L49" s="53"/>
      <c r="M49" s="53"/>
      <c r="V49" s="53"/>
      <c r="W49" s="53"/>
      <c r="AF49" s="53"/>
      <c r="AG49" s="53"/>
      <c r="AP49" s="53"/>
      <c r="AQ49" s="53"/>
    </row>
    <row r="50" spans="1:146" s="22" customFormat="1" x14ac:dyDescent="0.2">
      <c r="A50" s="25"/>
      <c r="B50" s="32"/>
      <c r="C50" s="80"/>
      <c r="D50" s="81"/>
      <c r="E50" s="81"/>
      <c r="F50" s="38"/>
      <c r="G50" s="21"/>
      <c r="H50" s="21"/>
      <c r="J50" s="50"/>
      <c r="K50" s="31"/>
      <c r="L50" s="31"/>
      <c r="M50" s="31"/>
      <c r="V50" s="31"/>
      <c r="W50" s="31"/>
      <c r="AF50" s="31"/>
      <c r="AG50" s="31"/>
      <c r="AP50" s="31"/>
      <c r="AQ50" s="31"/>
    </row>
    <row r="51" spans="1:146" s="63" customFormat="1" ht="13.5" thickBot="1" x14ac:dyDescent="0.25">
      <c r="A51" s="25"/>
      <c r="B51" s="26"/>
      <c r="C51" s="80"/>
      <c r="D51" s="81"/>
      <c r="E51" s="81"/>
      <c r="F51" s="36"/>
      <c r="G51" s="21"/>
      <c r="H51" s="21"/>
      <c r="I51" s="411"/>
      <c r="J51" s="50"/>
      <c r="K51" s="31"/>
      <c r="L51" s="31"/>
      <c r="M51" s="31"/>
      <c r="N51" s="22"/>
      <c r="O51" s="22"/>
      <c r="P51" s="22"/>
      <c r="Q51" s="22"/>
      <c r="R51" s="22"/>
      <c r="S51" s="22"/>
      <c r="T51" s="22"/>
      <c r="U51" s="22"/>
      <c r="V51" s="31"/>
      <c r="W51" s="31"/>
      <c r="X51" s="22"/>
      <c r="Y51" s="22"/>
      <c r="Z51" s="22"/>
      <c r="AA51" s="22"/>
      <c r="AB51" s="22"/>
      <c r="AC51" s="22"/>
      <c r="AD51" s="22"/>
      <c r="AE51" s="22"/>
      <c r="AF51" s="31"/>
      <c r="AG51" s="31"/>
      <c r="AH51" s="22"/>
      <c r="AI51" s="22"/>
      <c r="AJ51" s="22"/>
      <c r="AK51" s="22"/>
      <c r="AL51" s="22"/>
      <c r="AM51" s="22"/>
      <c r="AN51" s="22"/>
      <c r="AO51" s="22"/>
      <c r="AP51" s="31"/>
      <c r="AQ51" s="31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</row>
    <row r="52" spans="1:146" s="141" customFormat="1" ht="14.25" thickTop="1" thickBot="1" x14ac:dyDescent="0.25">
      <c r="A52" s="25"/>
      <c r="B52" s="26"/>
      <c r="C52" s="80"/>
      <c r="D52" s="81"/>
      <c r="E52" s="81"/>
      <c r="F52" s="38"/>
      <c r="G52" s="21"/>
      <c r="H52" s="21"/>
      <c r="I52" s="29"/>
      <c r="J52" s="50"/>
      <c r="K52" s="31"/>
      <c r="L52" s="31"/>
      <c r="M52" s="31"/>
      <c r="N52" s="22"/>
      <c r="O52" s="22"/>
      <c r="P52" s="22"/>
      <c r="Q52" s="22"/>
      <c r="R52" s="22"/>
      <c r="S52" s="22"/>
      <c r="T52" s="22"/>
      <c r="U52" s="22"/>
      <c r="V52" s="31"/>
      <c r="W52" s="31"/>
      <c r="X52" s="22"/>
      <c r="Y52" s="22"/>
      <c r="Z52" s="22"/>
      <c r="AA52" s="22"/>
      <c r="AB52" s="22"/>
      <c r="AC52" s="22"/>
      <c r="AD52" s="22"/>
      <c r="AE52" s="22"/>
      <c r="AF52" s="31"/>
      <c r="AG52" s="31"/>
      <c r="AH52" s="22"/>
      <c r="AI52" s="22"/>
      <c r="AJ52" s="22"/>
      <c r="AK52" s="22"/>
      <c r="AL52" s="22"/>
      <c r="AM52" s="22"/>
      <c r="AN52" s="22"/>
      <c r="AO52" s="22"/>
      <c r="AP52" s="31"/>
      <c r="AQ52" s="31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</row>
    <row r="53" spans="1:146" s="22" customFormat="1" ht="13.5" thickTop="1" x14ac:dyDescent="0.2">
      <c r="A53" s="25"/>
      <c r="B53" s="26"/>
      <c r="C53" s="80"/>
      <c r="D53" s="81"/>
      <c r="E53" s="81"/>
      <c r="F53" s="38"/>
      <c r="G53" s="21"/>
      <c r="H53" s="21"/>
      <c r="I53" s="29"/>
      <c r="J53" s="50"/>
      <c r="K53" s="31"/>
      <c r="L53" s="31"/>
      <c r="M53" s="31"/>
      <c r="V53" s="31"/>
      <c r="W53" s="31"/>
      <c r="AF53" s="31"/>
      <c r="AG53" s="31"/>
      <c r="AP53" s="31"/>
      <c r="AQ53" s="31"/>
    </row>
    <row r="54" spans="1:146" s="63" customFormat="1" ht="13.5" thickBot="1" x14ac:dyDescent="0.25">
      <c r="A54" s="25"/>
      <c r="B54" s="26"/>
      <c r="C54" s="82"/>
      <c r="D54" s="81"/>
      <c r="E54" s="81"/>
      <c r="F54" s="38"/>
      <c r="G54" s="21"/>
      <c r="H54" s="21"/>
      <c r="I54" s="29"/>
      <c r="J54" s="50"/>
      <c r="K54" s="31"/>
      <c r="L54" s="31"/>
      <c r="M54" s="31"/>
      <c r="N54" s="22"/>
      <c r="O54" s="22"/>
      <c r="P54" s="22"/>
      <c r="Q54" s="22"/>
      <c r="R54" s="22"/>
      <c r="S54" s="22"/>
      <c r="T54" s="22"/>
      <c r="U54" s="22"/>
      <c r="V54" s="31"/>
      <c r="W54" s="31"/>
      <c r="X54" s="22"/>
      <c r="Y54" s="22"/>
      <c r="Z54" s="22"/>
      <c r="AA54" s="22"/>
      <c r="AB54" s="22"/>
      <c r="AC54" s="22"/>
      <c r="AD54" s="22"/>
      <c r="AE54" s="22"/>
      <c r="AF54" s="31"/>
      <c r="AG54" s="31"/>
      <c r="AH54" s="22"/>
      <c r="AI54" s="22"/>
      <c r="AJ54" s="22"/>
      <c r="AK54" s="22"/>
      <c r="AL54" s="22"/>
      <c r="AM54" s="22"/>
      <c r="AN54" s="22"/>
      <c r="AO54" s="22"/>
      <c r="AP54" s="31"/>
      <c r="AQ54" s="31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</row>
    <row r="55" spans="1:146" s="22" customFormat="1" ht="13.5" thickTop="1" x14ac:dyDescent="0.2">
      <c r="A55" s="25"/>
      <c r="B55" s="32"/>
      <c r="C55" s="80"/>
      <c r="D55" s="81"/>
      <c r="E55" s="81"/>
      <c r="F55" s="38"/>
      <c r="G55" s="21"/>
      <c r="H55" s="21"/>
      <c r="I55" s="29"/>
      <c r="J55" s="50"/>
      <c r="K55" s="31"/>
      <c r="L55" s="31"/>
      <c r="M55" s="31"/>
      <c r="V55" s="31"/>
      <c r="W55" s="31"/>
      <c r="AF55" s="31"/>
      <c r="AG55" s="31"/>
      <c r="AP55" s="31"/>
      <c r="AQ55" s="31"/>
    </row>
    <row r="56" spans="1:146" s="63" customFormat="1" ht="13.5" thickBot="1" x14ac:dyDescent="0.25">
      <c r="A56" s="25"/>
      <c r="B56" s="32"/>
      <c r="C56" s="83"/>
      <c r="D56" s="81"/>
      <c r="E56" s="81"/>
      <c r="F56" s="38"/>
      <c r="G56" s="21"/>
      <c r="H56" s="21"/>
      <c r="I56" s="29"/>
      <c r="J56" s="50"/>
      <c r="K56" s="31"/>
      <c r="L56" s="31"/>
      <c r="M56" s="31"/>
      <c r="N56" s="22"/>
      <c r="O56" s="22"/>
      <c r="P56" s="22"/>
      <c r="Q56" s="22"/>
      <c r="R56" s="22"/>
      <c r="S56" s="22"/>
      <c r="T56" s="22"/>
      <c r="U56" s="22"/>
      <c r="V56" s="31"/>
      <c r="W56" s="31"/>
      <c r="X56" s="22"/>
      <c r="Y56" s="22"/>
      <c r="Z56" s="22"/>
      <c r="AA56" s="22"/>
      <c r="AB56" s="22"/>
      <c r="AC56" s="22"/>
      <c r="AD56" s="22"/>
      <c r="AE56" s="22"/>
      <c r="AF56" s="31"/>
      <c r="AG56" s="31"/>
      <c r="AH56" s="22"/>
      <c r="AI56" s="22"/>
      <c r="AJ56" s="22"/>
      <c r="AK56" s="22"/>
      <c r="AL56" s="22"/>
      <c r="AM56" s="22"/>
      <c r="AN56" s="22"/>
      <c r="AO56" s="22"/>
      <c r="AP56" s="31"/>
      <c r="AQ56" s="31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</row>
    <row r="57" spans="1:146" s="22" customFormat="1" ht="13.5" thickTop="1" x14ac:dyDescent="0.2">
      <c r="A57" s="25"/>
      <c r="B57" s="32"/>
      <c r="C57" s="82"/>
      <c r="D57" s="81"/>
      <c r="E57" s="81"/>
      <c r="F57" s="38"/>
      <c r="G57" s="21"/>
      <c r="H57" s="21"/>
      <c r="I57" s="29"/>
      <c r="J57" s="50"/>
      <c r="K57" s="31"/>
      <c r="L57" s="31"/>
      <c r="M57" s="31"/>
      <c r="V57" s="31"/>
      <c r="W57" s="31"/>
      <c r="AF57" s="31"/>
      <c r="AG57" s="31"/>
      <c r="AP57" s="31"/>
      <c r="AQ57" s="31"/>
    </row>
    <row r="58" spans="1:146" s="189" customFormat="1" ht="13.5" thickBot="1" x14ac:dyDescent="0.25">
      <c r="A58" s="25"/>
      <c r="B58" s="32"/>
      <c r="C58" s="84"/>
      <c r="D58" s="85"/>
      <c r="E58" s="85"/>
      <c r="F58" s="48"/>
      <c r="G58" s="21"/>
      <c r="H58" s="21"/>
      <c r="I58" s="29"/>
      <c r="J58" s="46"/>
      <c r="K58" s="263"/>
      <c r="L58" s="263"/>
      <c r="M58" s="31"/>
      <c r="N58" s="46"/>
      <c r="O58" s="22"/>
      <c r="P58" s="22"/>
      <c r="Q58" s="46"/>
      <c r="R58" s="22"/>
      <c r="S58" s="46"/>
      <c r="T58" s="22"/>
      <c r="U58" s="22"/>
      <c r="V58" s="263"/>
      <c r="W58" s="31"/>
      <c r="X58" s="46"/>
      <c r="Y58" s="46"/>
      <c r="Z58" s="46"/>
      <c r="AA58" s="46"/>
      <c r="AB58" s="46"/>
      <c r="AC58" s="46"/>
      <c r="AD58" s="46"/>
      <c r="AE58" s="46"/>
      <c r="AF58" s="263"/>
      <c r="AG58" s="31"/>
      <c r="AH58" s="46"/>
      <c r="AI58" s="46"/>
      <c r="AJ58" s="46"/>
      <c r="AK58" s="46"/>
      <c r="AL58" s="46"/>
      <c r="AM58" s="46"/>
      <c r="AN58" s="46"/>
      <c r="AO58" s="46"/>
      <c r="AP58" s="263"/>
      <c r="AQ58" s="22"/>
      <c r="AR58" s="46"/>
      <c r="AS58" s="22"/>
      <c r="AT58" s="22"/>
      <c r="AU58" s="46"/>
      <c r="AV58" s="22"/>
      <c r="AW58" s="46"/>
      <c r="AX58" s="22"/>
      <c r="AY58" s="22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6"/>
      <c r="CD58" s="46"/>
      <c r="CE58" s="46"/>
      <c r="CF58" s="46"/>
      <c r="CG58" s="46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6"/>
      <c r="CV58" s="46"/>
      <c r="CW58" s="46"/>
      <c r="CX58" s="46"/>
      <c r="CY58" s="46"/>
      <c r="CZ58" s="46"/>
      <c r="DA58" s="46"/>
      <c r="DB58" s="46"/>
      <c r="DC58" s="46"/>
      <c r="DD58" s="46"/>
      <c r="DE58" s="46"/>
      <c r="DF58" s="46"/>
      <c r="DG58" s="46"/>
      <c r="DH58" s="46"/>
      <c r="DI58" s="46"/>
      <c r="DJ58" s="46"/>
      <c r="DK58" s="46"/>
      <c r="DL58" s="46"/>
      <c r="DM58" s="46"/>
      <c r="DN58" s="46"/>
      <c r="DO58" s="46"/>
      <c r="DP58" s="46"/>
      <c r="DQ58" s="46"/>
      <c r="DR58" s="46"/>
      <c r="DS58" s="46"/>
      <c r="DT58" s="46"/>
      <c r="DU58" s="46"/>
      <c r="DV58" s="46"/>
      <c r="DW58" s="46"/>
      <c r="DX58" s="46"/>
      <c r="DY58" s="46"/>
      <c r="DZ58" s="46"/>
      <c r="EA58" s="46"/>
      <c r="EB58" s="46"/>
      <c r="EC58" s="46"/>
      <c r="ED58" s="46"/>
      <c r="EE58" s="46"/>
      <c r="EF58" s="46"/>
      <c r="EG58" s="46"/>
      <c r="EH58" s="46"/>
      <c r="EI58" s="46"/>
      <c r="EJ58" s="46"/>
      <c r="EK58" s="46"/>
      <c r="EL58" s="46"/>
      <c r="EM58" s="46"/>
      <c r="EN58" s="46"/>
      <c r="EO58" s="46"/>
      <c r="EP58" s="46"/>
    </row>
    <row r="59" spans="1:146" s="63" customFormat="1" ht="14.25" thickTop="1" thickBot="1" x14ac:dyDescent="0.25">
      <c r="A59" s="25"/>
      <c r="B59" s="32"/>
      <c r="C59" s="80"/>
      <c r="D59" s="81"/>
      <c r="E59" s="81"/>
      <c r="F59" s="38"/>
      <c r="G59" s="21"/>
      <c r="H59" s="21"/>
      <c r="I59" s="29"/>
      <c r="J59" s="50"/>
      <c r="K59" s="31"/>
      <c r="L59" s="31"/>
      <c r="M59" s="31"/>
      <c r="N59" s="22"/>
      <c r="O59" s="22"/>
      <c r="P59" s="22"/>
      <c r="Q59" s="22"/>
      <c r="R59" s="22"/>
      <c r="S59" s="22"/>
      <c r="T59" s="22"/>
      <c r="U59" s="22"/>
      <c r="V59" s="31"/>
      <c r="W59" s="31"/>
      <c r="X59" s="22"/>
      <c r="Y59" s="22"/>
      <c r="Z59" s="22"/>
      <c r="AA59" s="22"/>
      <c r="AB59" s="22"/>
      <c r="AC59" s="22"/>
      <c r="AD59" s="22"/>
      <c r="AE59" s="22"/>
      <c r="AF59" s="31"/>
      <c r="AG59" s="31"/>
      <c r="AH59" s="22"/>
      <c r="AI59" s="22"/>
      <c r="AJ59" s="22"/>
      <c r="AK59" s="22"/>
      <c r="AL59" s="22"/>
      <c r="AM59" s="22"/>
      <c r="AN59" s="22"/>
      <c r="AO59" s="22"/>
      <c r="AP59" s="31"/>
      <c r="AQ59" s="31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</row>
    <row r="60" spans="1:146" s="63" customFormat="1" ht="14.25" thickTop="1" thickBot="1" x14ac:dyDescent="0.25">
      <c r="A60" s="25"/>
      <c r="B60" s="32"/>
      <c r="C60" s="80"/>
      <c r="D60" s="81"/>
      <c r="E60" s="81"/>
      <c r="F60" s="38"/>
      <c r="G60" s="21"/>
      <c r="H60" s="21"/>
      <c r="I60" s="29"/>
      <c r="J60" s="50"/>
      <c r="K60" s="31"/>
      <c r="L60" s="31"/>
      <c r="M60" s="31"/>
      <c r="N60" s="22"/>
      <c r="O60" s="22"/>
      <c r="P60" s="22"/>
      <c r="Q60" s="22"/>
      <c r="R60" s="22"/>
      <c r="S60" s="22"/>
      <c r="T60" s="22"/>
      <c r="U60" s="22"/>
      <c r="V60" s="31"/>
      <c r="W60" s="31"/>
      <c r="X60" s="22"/>
      <c r="Y60" s="22"/>
      <c r="Z60" s="22"/>
      <c r="AA60" s="22"/>
      <c r="AB60" s="22"/>
      <c r="AC60" s="22"/>
      <c r="AD60" s="22"/>
      <c r="AE60" s="22"/>
      <c r="AF60" s="31"/>
      <c r="AG60" s="31"/>
      <c r="AH60" s="22"/>
      <c r="AI60" s="22"/>
      <c r="AJ60" s="22"/>
      <c r="AK60" s="22"/>
      <c r="AL60" s="22"/>
      <c r="AM60" s="22"/>
      <c r="AN60" s="22"/>
      <c r="AO60" s="22"/>
      <c r="AP60" s="31"/>
      <c r="AQ60" s="31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</row>
    <row r="61" spans="1:146" s="22" customFormat="1" ht="13.5" thickTop="1" x14ac:dyDescent="0.2">
      <c r="A61" s="25"/>
      <c r="B61" s="26"/>
      <c r="C61" s="38"/>
      <c r="D61" s="34"/>
      <c r="E61" s="34"/>
      <c r="F61" s="38"/>
      <c r="G61" s="21"/>
      <c r="H61" s="21"/>
      <c r="I61" s="29"/>
      <c r="J61" s="50"/>
      <c r="K61" s="31"/>
      <c r="L61" s="31"/>
      <c r="M61" s="31"/>
      <c r="V61" s="31"/>
      <c r="W61" s="31"/>
      <c r="AF61" s="31"/>
      <c r="AG61" s="31"/>
      <c r="AP61" s="31"/>
      <c r="AQ61" s="31"/>
    </row>
    <row r="62" spans="1:146" s="63" customFormat="1" ht="13.5" thickBot="1" x14ac:dyDescent="0.25">
      <c r="A62" s="25"/>
      <c r="B62" s="26"/>
      <c r="C62" s="48"/>
      <c r="D62" s="49"/>
      <c r="E62" s="49"/>
      <c r="F62" s="38"/>
      <c r="G62" s="21"/>
      <c r="H62" s="21"/>
      <c r="I62" s="29"/>
      <c r="J62" s="50"/>
      <c r="K62" s="31"/>
      <c r="L62" s="31"/>
      <c r="M62" s="31"/>
      <c r="N62" s="22"/>
      <c r="O62" s="22"/>
      <c r="P62" s="22"/>
      <c r="Q62" s="22"/>
      <c r="R62" s="22"/>
      <c r="S62" s="22"/>
      <c r="T62" s="22"/>
      <c r="U62" s="22"/>
      <c r="V62" s="31"/>
      <c r="W62" s="31"/>
      <c r="X62" s="22"/>
      <c r="Y62" s="22"/>
      <c r="Z62" s="22"/>
      <c r="AA62" s="22"/>
      <c r="AB62" s="22"/>
      <c r="AC62" s="22"/>
      <c r="AD62" s="22"/>
      <c r="AE62" s="22"/>
      <c r="AF62" s="31"/>
      <c r="AG62" s="31"/>
      <c r="AH62" s="22"/>
      <c r="AI62" s="22"/>
      <c r="AJ62" s="22"/>
      <c r="AK62" s="22"/>
      <c r="AL62" s="22"/>
      <c r="AM62" s="22"/>
      <c r="AN62" s="22"/>
      <c r="AO62" s="22"/>
      <c r="AP62" s="31"/>
      <c r="AQ62" s="31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</row>
    <row r="63" spans="1:146" s="22" customFormat="1" ht="13.5" thickTop="1" x14ac:dyDescent="0.2">
      <c r="A63" s="25"/>
      <c r="B63" s="26"/>
      <c r="C63" s="33"/>
      <c r="D63" s="34"/>
      <c r="E63" s="34"/>
      <c r="F63" s="38"/>
      <c r="G63" s="21"/>
      <c r="H63" s="21"/>
      <c r="I63" s="29"/>
      <c r="J63" s="50"/>
      <c r="K63" s="31"/>
      <c r="L63" s="31"/>
      <c r="M63" s="31"/>
      <c r="V63" s="31"/>
      <c r="W63" s="31"/>
      <c r="AF63" s="31"/>
      <c r="AG63" s="31"/>
      <c r="AP63" s="31"/>
      <c r="AQ63" s="31"/>
    </row>
    <row r="64" spans="1:146" s="63" customFormat="1" ht="13.5" thickBot="1" x14ac:dyDescent="0.25">
      <c r="A64" s="25"/>
      <c r="B64" s="26"/>
      <c r="C64" s="33"/>
      <c r="D64" s="34"/>
      <c r="E64" s="34"/>
      <c r="F64" s="38"/>
      <c r="G64" s="21"/>
      <c r="H64" s="21"/>
      <c r="I64" s="22"/>
      <c r="J64" s="50"/>
      <c r="K64" s="31"/>
      <c r="L64" s="31"/>
      <c r="M64" s="31"/>
      <c r="N64" s="22"/>
      <c r="O64" s="22"/>
      <c r="P64" s="22"/>
      <c r="Q64" s="22"/>
      <c r="R64" s="22"/>
      <c r="S64" s="22"/>
      <c r="T64" s="22"/>
      <c r="U64" s="22"/>
      <c r="V64" s="31"/>
      <c r="W64" s="31"/>
      <c r="X64" s="22"/>
      <c r="Y64" s="22"/>
      <c r="Z64" s="22"/>
      <c r="AA64" s="22"/>
      <c r="AB64" s="22"/>
      <c r="AC64" s="22"/>
      <c r="AD64" s="22"/>
      <c r="AE64" s="22"/>
      <c r="AF64" s="31"/>
      <c r="AG64" s="31"/>
      <c r="AH64" s="22"/>
      <c r="AI64" s="22"/>
      <c r="AJ64" s="22"/>
      <c r="AK64" s="22"/>
      <c r="AL64" s="22"/>
      <c r="AM64" s="22"/>
      <c r="AN64" s="22"/>
      <c r="AO64" s="22"/>
      <c r="AP64" s="31"/>
      <c r="AQ64" s="31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</row>
    <row r="65" spans="1:146" s="22" customFormat="1" ht="13.5" thickTop="1" x14ac:dyDescent="0.2">
      <c r="A65" s="25"/>
      <c r="B65" s="26"/>
      <c r="C65" s="33"/>
      <c r="D65" s="34"/>
      <c r="E65" s="34"/>
      <c r="F65" s="38"/>
      <c r="G65" s="21"/>
      <c r="H65" s="21"/>
      <c r="J65" s="50"/>
      <c r="K65" s="31"/>
      <c r="L65" s="31"/>
      <c r="M65" s="31"/>
      <c r="V65" s="31"/>
      <c r="W65" s="31"/>
      <c r="AF65" s="31"/>
      <c r="AG65" s="31"/>
      <c r="AP65" s="31"/>
      <c r="AQ65" s="31"/>
    </row>
    <row r="66" spans="1:146" s="63" customFormat="1" ht="13.5" thickBot="1" x14ac:dyDescent="0.25">
      <c r="A66" s="25"/>
      <c r="B66" s="26"/>
      <c r="C66" s="33"/>
      <c r="D66" s="34"/>
      <c r="E66" s="34"/>
      <c r="F66" s="37"/>
      <c r="G66" s="21"/>
      <c r="H66" s="21"/>
      <c r="I66" s="22"/>
      <c r="J66" s="50"/>
      <c r="K66" s="31"/>
      <c r="L66" s="31"/>
      <c r="M66" s="31"/>
      <c r="N66" s="22"/>
      <c r="O66" s="22"/>
      <c r="P66" s="22"/>
      <c r="Q66" s="22"/>
      <c r="R66" s="22"/>
      <c r="S66" s="22"/>
      <c r="T66" s="22"/>
      <c r="U66" s="22"/>
      <c r="V66" s="31"/>
      <c r="W66" s="31"/>
      <c r="X66" s="22"/>
      <c r="Y66" s="22"/>
      <c r="Z66" s="22"/>
      <c r="AA66" s="22"/>
      <c r="AB66" s="22"/>
      <c r="AC66" s="22"/>
      <c r="AD66" s="22"/>
      <c r="AE66" s="22"/>
      <c r="AF66" s="31"/>
      <c r="AG66" s="31"/>
      <c r="AH66" s="22"/>
      <c r="AI66" s="22"/>
      <c r="AJ66" s="22"/>
      <c r="AK66" s="22"/>
      <c r="AL66" s="22"/>
      <c r="AM66" s="22"/>
      <c r="AN66" s="22"/>
      <c r="AO66" s="22"/>
      <c r="AP66" s="31"/>
      <c r="AQ66" s="31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</row>
    <row r="67" spans="1:146" s="63" customFormat="1" ht="14.25" thickTop="1" thickBot="1" x14ac:dyDescent="0.25">
      <c r="A67" s="25"/>
      <c r="B67" s="26"/>
      <c r="C67" s="33"/>
      <c r="D67" s="34"/>
      <c r="E67" s="34"/>
      <c r="F67" s="38"/>
      <c r="G67" s="21"/>
      <c r="H67" s="21"/>
      <c r="I67" s="22"/>
      <c r="J67" s="50"/>
      <c r="K67" s="31"/>
      <c r="L67" s="31"/>
      <c r="M67" s="31"/>
      <c r="N67" s="22"/>
      <c r="O67" s="22"/>
      <c r="P67" s="22"/>
      <c r="Q67" s="22"/>
      <c r="R67" s="22"/>
      <c r="S67" s="22"/>
      <c r="T67" s="22"/>
      <c r="U67" s="22"/>
      <c r="V67" s="31"/>
      <c r="W67" s="31"/>
      <c r="X67" s="22"/>
      <c r="Y67" s="22"/>
      <c r="Z67" s="22"/>
      <c r="AA67" s="22"/>
      <c r="AB67" s="22"/>
      <c r="AC67" s="22"/>
      <c r="AD67" s="22"/>
      <c r="AE67" s="22"/>
      <c r="AF67" s="31"/>
      <c r="AG67" s="31"/>
      <c r="AH67" s="22"/>
      <c r="AI67" s="22"/>
      <c r="AJ67" s="22"/>
      <c r="AK67" s="22"/>
      <c r="AL67" s="22"/>
      <c r="AM67" s="22"/>
      <c r="AN67" s="22"/>
      <c r="AO67" s="22"/>
      <c r="AP67" s="31"/>
      <c r="AQ67" s="31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</row>
    <row r="68" spans="1:146" s="63" customFormat="1" ht="14.25" thickTop="1" thickBot="1" x14ac:dyDescent="0.25">
      <c r="A68" s="25"/>
      <c r="B68" s="26"/>
      <c r="C68" s="33"/>
      <c r="D68" s="34"/>
      <c r="E68" s="34"/>
      <c r="F68" s="38"/>
      <c r="G68" s="21"/>
      <c r="H68" s="21"/>
      <c r="I68" s="22"/>
      <c r="J68" s="50"/>
      <c r="K68" s="31"/>
      <c r="L68" s="31"/>
      <c r="M68" s="31"/>
      <c r="N68" s="22"/>
      <c r="O68" s="22"/>
      <c r="P68" s="22"/>
      <c r="Q68" s="22"/>
      <c r="R68" s="22"/>
      <c r="S68" s="22"/>
      <c r="T68" s="22"/>
      <c r="U68" s="22"/>
      <c r="V68" s="31"/>
      <c r="W68" s="31"/>
      <c r="X68" s="22"/>
      <c r="Y68" s="22"/>
      <c r="Z68" s="22"/>
      <c r="AA68" s="22"/>
      <c r="AB68" s="22"/>
      <c r="AC68" s="22"/>
      <c r="AD68" s="22"/>
      <c r="AE68" s="22"/>
      <c r="AF68" s="31"/>
      <c r="AG68" s="31"/>
      <c r="AH68" s="22"/>
      <c r="AI68" s="22"/>
      <c r="AJ68" s="22"/>
      <c r="AK68" s="22"/>
      <c r="AL68" s="22"/>
      <c r="AM68" s="22"/>
      <c r="AN68" s="22"/>
      <c r="AO68" s="22"/>
      <c r="AP68" s="31"/>
      <c r="AQ68" s="31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</row>
    <row r="69" spans="1:146" s="22" customFormat="1" ht="13.5" thickTop="1" x14ac:dyDescent="0.2">
      <c r="A69" s="21"/>
      <c r="B69" s="32"/>
      <c r="C69" s="33"/>
      <c r="D69" s="34"/>
      <c r="E69" s="34"/>
      <c r="F69" s="38"/>
      <c r="G69" s="21"/>
      <c r="H69" s="21"/>
      <c r="J69" s="50"/>
      <c r="K69" s="31"/>
      <c r="L69" s="53"/>
      <c r="M69" s="53"/>
      <c r="V69" s="31"/>
      <c r="W69" s="31"/>
      <c r="AF69" s="31"/>
      <c r="AG69" s="31"/>
      <c r="AP69" s="31"/>
      <c r="AQ69" s="31"/>
    </row>
    <row r="70" spans="1:146" s="22" customFormat="1" x14ac:dyDescent="0.2">
      <c r="A70" s="25"/>
      <c r="B70" s="32"/>
      <c r="C70" s="33"/>
      <c r="D70" s="34"/>
      <c r="E70" s="34"/>
      <c r="F70" s="37"/>
      <c r="G70" s="21"/>
      <c r="H70" s="21"/>
      <c r="J70" s="50"/>
      <c r="K70" s="31"/>
      <c r="L70" s="53"/>
      <c r="M70" s="53"/>
      <c r="V70" s="31"/>
      <c r="W70" s="31"/>
      <c r="AF70" s="31"/>
      <c r="AG70" s="31"/>
      <c r="AP70" s="31"/>
      <c r="AQ70" s="31"/>
    </row>
    <row r="71" spans="1:146" s="22" customFormat="1" x14ac:dyDescent="0.2">
      <c r="A71" s="21"/>
      <c r="B71" s="32"/>
      <c r="C71" s="33"/>
      <c r="D71" s="34"/>
      <c r="E71" s="34"/>
      <c r="F71" s="38"/>
      <c r="G71" s="21"/>
      <c r="H71" s="21"/>
      <c r="J71" s="50"/>
      <c r="K71" s="31"/>
      <c r="L71" s="31"/>
      <c r="M71" s="31"/>
      <c r="V71" s="31"/>
      <c r="W71" s="31"/>
      <c r="AF71" s="31"/>
      <c r="AG71" s="31"/>
      <c r="AP71" s="31"/>
      <c r="AQ71" s="31"/>
    </row>
    <row r="72" spans="1:146" s="22" customFormat="1" x14ac:dyDescent="0.2">
      <c r="A72" s="25"/>
      <c r="B72" s="32"/>
      <c r="C72" s="33"/>
      <c r="D72" s="34"/>
      <c r="E72" s="34"/>
      <c r="F72" s="38"/>
      <c r="G72" s="21"/>
      <c r="H72" s="21"/>
      <c r="J72" s="50"/>
      <c r="K72" s="31"/>
      <c r="L72" s="31"/>
      <c r="M72" s="31"/>
      <c r="V72" s="31"/>
      <c r="W72" s="31"/>
      <c r="AF72" s="31"/>
      <c r="AG72" s="31"/>
      <c r="AP72" s="31"/>
      <c r="AQ72" s="31"/>
    </row>
    <row r="73" spans="1:146" s="22" customFormat="1" x14ac:dyDescent="0.2">
      <c r="A73" s="21"/>
      <c r="B73" s="32"/>
      <c r="C73" s="33"/>
      <c r="D73" s="34"/>
      <c r="E73" s="34"/>
      <c r="F73" s="38"/>
      <c r="G73" s="21"/>
      <c r="H73" s="21"/>
      <c r="J73" s="50"/>
      <c r="K73" s="31"/>
      <c r="L73" s="31"/>
      <c r="M73" s="31"/>
      <c r="V73" s="31"/>
      <c r="W73" s="31"/>
      <c r="AF73" s="31"/>
      <c r="AG73" s="31"/>
      <c r="AP73" s="31"/>
      <c r="AQ73" s="31"/>
    </row>
    <row r="74" spans="1:146" s="22" customFormat="1" x14ac:dyDescent="0.2">
      <c r="A74" s="25"/>
      <c r="B74" s="32"/>
      <c r="C74" s="33"/>
      <c r="D74" s="34"/>
      <c r="E74" s="34"/>
      <c r="F74" s="38"/>
      <c r="G74" s="21"/>
      <c r="H74" s="21"/>
      <c r="J74" s="50"/>
      <c r="K74" s="31"/>
      <c r="L74" s="31"/>
      <c r="M74" s="31"/>
      <c r="V74" s="31"/>
      <c r="W74" s="31"/>
      <c r="AF74" s="31"/>
      <c r="AG74" s="31"/>
      <c r="AP74" s="31"/>
      <c r="AQ74" s="31"/>
    </row>
    <row r="75" spans="1:146" s="22" customFormat="1" x14ac:dyDescent="0.2">
      <c r="A75" s="21"/>
      <c r="B75" s="32"/>
      <c r="C75" s="33"/>
      <c r="D75" s="34"/>
      <c r="E75" s="34"/>
      <c r="F75" s="38"/>
      <c r="G75" s="21"/>
      <c r="H75" s="21"/>
      <c r="J75" s="50"/>
      <c r="K75" s="31"/>
      <c r="L75" s="50"/>
      <c r="M75" s="31"/>
      <c r="N75" s="50"/>
      <c r="O75" s="31"/>
      <c r="P75" s="50"/>
      <c r="Q75" s="40"/>
      <c r="R75" s="31"/>
      <c r="S75" s="31"/>
    </row>
    <row r="76" spans="1:146" s="22" customFormat="1" x14ac:dyDescent="0.2">
      <c r="A76" s="25"/>
      <c r="B76" s="32"/>
      <c r="C76" s="33"/>
      <c r="D76" s="34"/>
      <c r="E76" s="34"/>
      <c r="F76" s="38"/>
      <c r="G76" s="21"/>
      <c r="H76" s="21"/>
      <c r="J76" s="50"/>
      <c r="K76" s="31"/>
      <c r="L76" s="50"/>
      <c r="M76" s="31"/>
      <c r="N76" s="50"/>
      <c r="O76" s="31"/>
      <c r="P76" s="50"/>
      <c r="Q76" s="31"/>
      <c r="R76" s="31"/>
      <c r="S76" s="31"/>
    </row>
    <row r="77" spans="1:146" s="22" customFormat="1" x14ac:dyDescent="0.2">
      <c r="A77" s="25"/>
      <c r="B77" s="32"/>
      <c r="C77" s="33"/>
      <c r="D77" s="34"/>
      <c r="E77" s="34"/>
      <c r="F77" s="38"/>
      <c r="G77" s="21"/>
      <c r="H77" s="21"/>
      <c r="J77" s="50"/>
      <c r="K77" s="31"/>
      <c r="L77" s="50"/>
      <c r="M77" s="31"/>
      <c r="N77" s="50"/>
      <c r="O77" s="31"/>
      <c r="P77" s="50"/>
      <c r="Q77" s="31"/>
      <c r="R77" s="31"/>
      <c r="S77" s="31"/>
    </row>
    <row r="78" spans="1:146" s="22" customFormat="1" x14ac:dyDescent="0.2">
      <c r="A78" s="21"/>
      <c r="B78" s="32"/>
      <c r="C78" s="33"/>
      <c r="D78" s="34"/>
      <c r="E78" s="34"/>
      <c r="F78" s="38"/>
      <c r="G78" s="21"/>
      <c r="H78" s="21"/>
      <c r="J78" s="50"/>
      <c r="K78" s="31"/>
      <c r="L78" s="50"/>
      <c r="M78" s="31"/>
      <c r="N78" s="50"/>
      <c r="O78" s="31"/>
      <c r="P78" s="50"/>
      <c r="Q78" s="40"/>
      <c r="R78" s="31"/>
      <c r="S78" s="31"/>
    </row>
    <row r="79" spans="1:146" s="22" customFormat="1" x14ac:dyDescent="0.2">
      <c r="A79" s="25"/>
      <c r="B79" s="32"/>
      <c r="C79" s="33"/>
      <c r="D79" s="34"/>
      <c r="E79" s="34"/>
      <c r="F79" s="38"/>
      <c r="G79" s="21"/>
      <c r="H79" s="21"/>
      <c r="J79" s="50"/>
      <c r="K79" s="31"/>
      <c r="L79" s="50"/>
      <c r="M79" s="31"/>
      <c r="N79" s="50"/>
      <c r="O79" s="31"/>
      <c r="P79" s="50"/>
      <c r="Q79" s="40"/>
      <c r="R79" s="31"/>
      <c r="S79" s="31"/>
    </row>
    <row r="80" spans="1:146" s="22" customFormat="1" x14ac:dyDescent="0.2">
      <c r="A80" s="25"/>
      <c r="B80" s="32"/>
      <c r="C80" s="33"/>
      <c r="D80" s="34"/>
      <c r="E80" s="34"/>
      <c r="F80" s="38"/>
      <c r="G80" s="21"/>
      <c r="H80" s="21"/>
      <c r="J80" s="50"/>
      <c r="K80" s="31"/>
      <c r="L80" s="50"/>
      <c r="M80" s="31"/>
      <c r="N80" s="50"/>
      <c r="O80" s="31"/>
      <c r="P80" s="50"/>
      <c r="Q80" s="40"/>
      <c r="R80" s="31"/>
      <c r="S80" s="31"/>
    </row>
    <row r="81" spans="1:19" s="22" customFormat="1" x14ac:dyDescent="0.2">
      <c r="A81" s="25"/>
      <c r="B81" s="32"/>
      <c r="C81" s="33"/>
      <c r="D81" s="34"/>
      <c r="E81" s="34"/>
      <c r="F81" s="38"/>
      <c r="G81" s="21"/>
      <c r="H81" s="21"/>
      <c r="J81" s="50"/>
      <c r="K81" s="31"/>
      <c r="L81" s="50"/>
      <c r="M81" s="31"/>
      <c r="N81" s="50"/>
      <c r="O81" s="31"/>
      <c r="P81" s="50"/>
      <c r="Q81" s="40"/>
      <c r="R81" s="31"/>
      <c r="S81" s="31"/>
    </row>
    <row r="82" spans="1:19" s="22" customFormat="1" x14ac:dyDescent="0.2">
      <c r="A82" s="25"/>
      <c r="B82" s="32"/>
      <c r="C82" s="33"/>
      <c r="D82" s="34"/>
      <c r="E82" s="34"/>
      <c r="F82" s="37"/>
      <c r="G82" s="21"/>
      <c r="H82" s="21"/>
      <c r="J82" s="50"/>
      <c r="K82" s="31"/>
      <c r="L82" s="50"/>
      <c r="M82" s="31"/>
      <c r="N82" s="50"/>
      <c r="O82" s="31"/>
      <c r="P82" s="50"/>
      <c r="Q82" s="31"/>
      <c r="R82" s="31"/>
      <c r="S82" s="31"/>
    </row>
    <row r="83" spans="1:19" s="22" customFormat="1" x14ac:dyDescent="0.2">
      <c r="A83" s="25"/>
      <c r="B83" s="32"/>
      <c r="C83" s="33"/>
      <c r="D83" s="34"/>
      <c r="E83" s="34"/>
      <c r="F83" s="38"/>
      <c r="G83" s="21"/>
      <c r="H83" s="21"/>
      <c r="J83" s="50"/>
      <c r="K83" s="31"/>
      <c r="L83" s="50"/>
      <c r="M83" s="31"/>
      <c r="N83" s="50"/>
      <c r="O83" s="31"/>
      <c r="P83" s="50"/>
      <c r="Q83" s="40"/>
      <c r="R83" s="31"/>
      <c r="S83" s="31"/>
    </row>
    <row r="84" spans="1:19" s="22" customFormat="1" x14ac:dyDescent="0.2">
      <c r="A84" s="25"/>
      <c r="B84" s="32"/>
      <c r="C84" s="33"/>
      <c r="D84" s="34"/>
      <c r="E84" s="34"/>
      <c r="F84" s="38"/>
      <c r="G84" s="21"/>
      <c r="H84" s="21"/>
      <c r="J84" s="50"/>
      <c r="K84" s="31"/>
      <c r="L84" s="50"/>
      <c r="M84" s="31"/>
      <c r="N84" s="50"/>
      <c r="O84" s="31"/>
      <c r="P84" s="50"/>
      <c r="Q84" s="40"/>
      <c r="R84" s="31"/>
      <c r="S84" s="31"/>
    </row>
    <row r="85" spans="1:19" s="22" customFormat="1" x14ac:dyDescent="0.2">
      <c r="B85" s="32"/>
      <c r="C85" s="33"/>
      <c r="D85" s="34"/>
      <c r="E85" s="34"/>
      <c r="F85" s="38"/>
      <c r="G85" s="21"/>
      <c r="H85" s="21"/>
      <c r="J85" s="50"/>
      <c r="K85" s="31"/>
      <c r="L85" s="50"/>
      <c r="M85" s="31"/>
      <c r="N85" s="50"/>
      <c r="O85" s="31"/>
      <c r="P85" s="50"/>
      <c r="Q85" s="31"/>
      <c r="R85" s="31"/>
      <c r="S85" s="31"/>
    </row>
    <row r="86" spans="1:19" s="22" customFormat="1" x14ac:dyDescent="0.2">
      <c r="A86" s="25"/>
      <c r="B86" s="32"/>
      <c r="C86" s="33"/>
      <c r="D86" s="34"/>
      <c r="E86" s="34"/>
      <c r="F86" s="38"/>
      <c r="G86" s="21"/>
      <c r="H86" s="21"/>
      <c r="J86" s="50"/>
      <c r="K86" s="31"/>
      <c r="L86" s="50"/>
      <c r="M86" s="31"/>
      <c r="N86" s="50"/>
      <c r="O86" s="31"/>
      <c r="P86" s="50"/>
      <c r="Q86" s="40"/>
      <c r="R86" s="31"/>
      <c r="S86" s="31"/>
    </row>
    <row r="87" spans="1:19" s="22" customFormat="1" x14ac:dyDescent="0.2">
      <c r="B87" s="32"/>
      <c r="C87" s="33"/>
      <c r="D87" s="34"/>
      <c r="E87" s="34"/>
      <c r="F87" s="38"/>
      <c r="G87" s="21"/>
      <c r="H87" s="21"/>
      <c r="J87" s="50"/>
      <c r="K87" s="31"/>
      <c r="L87" s="50"/>
      <c r="M87" s="31"/>
      <c r="N87" s="50"/>
      <c r="O87" s="31"/>
      <c r="P87" s="50"/>
      <c r="Q87" s="40"/>
      <c r="R87" s="31"/>
      <c r="S87" s="31"/>
    </row>
    <row r="88" spans="1:19" s="22" customFormat="1" x14ac:dyDescent="0.2">
      <c r="A88" s="25"/>
      <c r="B88" s="32"/>
      <c r="C88" s="33"/>
      <c r="D88" s="34"/>
      <c r="E88" s="34"/>
      <c r="F88" s="38"/>
      <c r="G88" s="21"/>
      <c r="H88" s="21"/>
      <c r="J88" s="50"/>
      <c r="K88" s="31"/>
      <c r="L88" s="50"/>
      <c r="M88" s="31"/>
      <c r="N88" s="50"/>
      <c r="O88" s="31"/>
      <c r="P88" s="50"/>
      <c r="Q88" s="31"/>
      <c r="R88" s="31"/>
      <c r="S88" s="31"/>
    </row>
    <row r="89" spans="1:19" s="22" customFormat="1" x14ac:dyDescent="0.2">
      <c r="A89" s="25"/>
      <c r="B89" s="32"/>
      <c r="C89" s="33"/>
      <c r="D89" s="34"/>
      <c r="E89" s="34"/>
      <c r="F89" s="38"/>
      <c r="G89" s="21"/>
      <c r="H89" s="21"/>
      <c r="J89" s="50"/>
      <c r="K89" s="31"/>
      <c r="L89" s="50"/>
      <c r="M89" s="31"/>
      <c r="N89" s="50"/>
      <c r="O89" s="31"/>
      <c r="P89" s="50"/>
      <c r="Q89" s="40"/>
      <c r="R89" s="31"/>
      <c r="S89" s="31"/>
    </row>
    <row r="90" spans="1:19" s="22" customFormat="1" x14ac:dyDescent="0.2">
      <c r="A90" s="25"/>
      <c r="B90" s="32"/>
      <c r="C90" s="33"/>
      <c r="D90" s="34"/>
      <c r="E90" s="34"/>
      <c r="F90" s="38"/>
      <c r="G90" s="21"/>
      <c r="H90" s="21"/>
      <c r="J90" s="50"/>
      <c r="K90" s="31"/>
      <c r="L90" s="50"/>
      <c r="M90" s="31"/>
      <c r="N90" s="50"/>
      <c r="O90" s="31"/>
      <c r="P90" s="50"/>
      <c r="Q90" s="40"/>
      <c r="R90" s="31"/>
      <c r="S90" s="31"/>
    </row>
    <row r="91" spans="1:19" s="22" customFormat="1" x14ac:dyDescent="0.2">
      <c r="B91" s="32"/>
      <c r="C91" s="33"/>
      <c r="D91" s="34"/>
      <c r="E91" s="34"/>
      <c r="F91" s="38"/>
      <c r="G91" s="21"/>
      <c r="H91" s="21"/>
      <c r="I91" s="27"/>
      <c r="J91" s="50"/>
      <c r="K91" s="31"/>
      <c r="L91" s="50"/>
      <c r="M91" s="31"/>
      <c r="N91" s="50"/>
      <c r="O91" s="31"/>
      <c r="P91" s="50"/>
      <c r="Q91" s="31"/>
      <c r="R91" s="31"/>
      <c r="S91" s="31"/>
    </row>
    <row r="92" spans="1:19" s="22" customFormat="1" x14ac:dyDescent="0.2">
      <c r="A92" s="25"/>
      <c r="B92" s="32"/>
      <c r="C92" s="33"/>
      <c r="D92" s="34"/>
      <c r="E92" s="34"/>
      <c r="F92" s="38"/>
      <c r="G92" s="21"/>
      <c r="H92" s="21"/>
      <c r="J92" s="50"/>
      <c r="K92" s="31"/>
      <c r="L92" s="50"/>
      <c r="M92" s="31"/>
      <c r="N92" s="50"/>
      <c r="O92" s="31"/>
      <c r="P92" s="50"/>
      <c r="Q92" s="40"/>
      <c r="R92" s="31"/>
      <c r="S92" s="31"/>
    </row>
    <row r="93" spans="1:19" s="22" customFormat="1" x14ac:dyDescent="0.2">
      <c r="B93" s="32"/>
      <c r="C93" s="33"/>
      <c r="D93" s="34"/>
      <c r="E93" s="34"/>
      <c r="F93" s="38"/>
      <c r="G93" s="21"/>
      <c r="H93" s="21"/>
      <c r="J93" s="50"/>
      <c r="K93" s="31"/>
      <c r="L93" s="50"/>
      <c r="M93" s="31"/>
      <c r="N93" s="50"/>
      <c r="O93" s="31"/>
      <c r="P93" s="50"/>
      <c r="Q93" s="40"/>
      <c r="R93" s="31"/>
      <c r="S93" s="31"/>
    </row>
    <row r="94" spans="1:19" s="22" customFormat="1" x14ac:dyDescent="0.2">
      <c r="A94" s="44"/>
      <c r="B94" s="32"/>
      <c r="C94" s="33"/>
      <c r="D94" s="34"/>
      <c r="E94" s="34"/>
      <c r="F94" s="38"/>
      <c r="G94" s="21"/>
      <c r="H94" s="21"/>
      <c r="J94" s="50"/>
      <c r="K94" s="31"/>
      <c r="L94" s="50"/>
      <c r="M94" s="31"/>
      <c r="N94" s="50"/>
      <c r="O94" s="31"/>
      <c r="P94" s="50"/>
      <c r="Q94" s="40"/>
      <c r="R94" s="31"/>
      <c r="S94" s="31"/>
    </row>
    <row r="95" spans="1:19" s="22" customFormat="1" x14ac:dyDescent="0.2">
      <c r="B95" s="32"/>
      <c r="C95" s="33"/>
      <c r="D95" s="34"/>
      <c r="E95" s="34"/>
      <c r="F95" s="38"/>
      <c r="G95" s="21"/>
      <c r="H95" s="21"/>
      <c r="J95" s="50"/>
      <c r="K95" s="31"/>
      <c r="L95" s="50"/>
      <c r="M95" s="31"/>
      <c r="N95" s="50"/>
      <c r="O95" s="31"/>
      <c r="P95" s="50"/>
      <c r="Q95" s="40"/>
      <c r="R95" s="31"/>
      <c r="S95" s="31"/>
    </row>
    <row r="96" spans="1:19" s="22" customFormat="1" x14ac:dyDescent="0.2">
      <c r="A96" s="44"/>
      <c r="B96" s="32"/>
      <c r="C96" s="33"/>
      <c r="D96" s="34"/>
      <c r="E96" s="34"/>
      <c r="F96" s="38"/>
      <c r="G96" s="21"/>
      <c r="H96" s="21"/>
      <c r="J96" s="50"/>
      <c r="K96" s="31"/>
      <c r="L96" s="50"/>
      <c r="M96" s="31"/>
      <c r="N96" s="50"/>
      <c r="O96" s="31"/>
      <c r="P96" s="50"/>
      <c r="Q96" s="40"/>
      <c r="R96" s="31"/>
      <c r="S96" s="31"/>
    </row>
    <row r="97" spans="1:23" s="22" customFormat="1" x14ac:dyDescent="0.2">
      <c r="A97" s="44"/>
      <c r="B97" s="26"/>
      <c r="C97" s="33"/>
      <c r="D97" s="34"/>
      <c r="E97" s="34"/>
      <c r="F97" s="38"/>
      <c r="G97" s="21"/>
      <c r="H97" s="21"/>
      <c r="J97" s="50"/>
      <c r="K97" s="31"/>
      <c r="L97" s="50"/>
      <c r="M97" s="31"/>
      <c r="N97" s="50"/>
      <c r="O97" s="31"/>
      <c r="P97" s="50"/>
      <c r="Q97" s="31"/>
      <c r="R97" s="31"/>
      <c r="S97" s="31"/>
    </row>
    <row r="98" spans="1:23" s="22" customFormat="1" x14ac:dyDescent="0.2">
      <c r="B98" s="26"/>
      <c r="C98" s="33"/>
      <c r="D98" s="34"/>
      <c r="E98" s="34"/>
      <c r="F98" s="38"/>
      <c r="G98" s="21"/>
      <c r="H98" s="21"/>
      <c r="J98" s="50"/>
      <c r="K98" s="31"/>
      <c r="L98" s="50"/>
      <c r="M98" s="31"/>
      <c r="N98" s="50"/>
      <c r="O98" s="31"/>
      <c r="P98" s="50"/>
      <c r="Q98" s="40"/>
      <c r="R98" s="31"/>
      <c r="S98" s="31"/>
    </row>
    <row r="99" spans="1:23" s="22" customFormat="1" x14ac:dyDescent="0.2">
      <c r="A99" s="44"/>
      <c r="B99" s="26"/>
      <c r="C99" s="33"/>
      <c r="D99" s="34"/>
      <c r="E99" s="34"/>
      <c r="F99" s="38"/>
      <c r="G99" s="21"/>
      <c r="H99" s="21"/>
      <c r="J99" s="50"/>
      <c r="K99" s="31"/>
      <c r="L99" s="50"/>
      <c r="M99" s="31"/>
      <c r="N99" s="50"/>
      <c r="O99" s="31"/>
      <c r="P99" s="50"/>
      <c r="Q99" s="31"/>
      <c r="R99" s="31"/>
      <c r="S99" s="31"/>
    </row>
    <row r="100" spans="1:23" s="22" customFormat="1" x14ac:dyDescent="0.2">
      <c r="B100" s="26"/>
      <c r="C100" s="33"/>
      <c r="D100" s="34"/>
      <c r="E100" s="34"/>
      <c r="F100" s="37"/>
      <c r="G100" s="21"/>
      <c r="H100" s="21"/>
      <c r="J100" s="50"/>
      <c r="K100" s="31"/>
      <c r="L100" s="50"/>
      <c r="M100" s="31"/>
      <c r="N100" s="50"/>
      <c r="O100" s="31"/>
      <c r="P100" s="50"/>
      <c r="Q100" s="31"/>
      <c r="R100" s="31"/>
      <c r="S100" s="31"/>
    </row>
    <row r="101" spans="1:23" s="22" customFormat="1" x14ac:dyDescent="0.2">
      <c r="B101" s="32"/>
      <c r="C101" s="33"/>
      <c r="D101" s="34"/>
      <c r="E101" s="34"/>
      <c r="F101" s="37"/>
      <c r="G101" s="21"/>
      <c r="H101" s="21"/>
      <c r="J101" s="50"/>
      <c r="K101" s="31"/>
      <c r="L101" s="50"/>
      <c r="M101" s="31"/>
      <c r="N101" s="50"/>
      <c r="O101" s="31"/>
      <c r="P101" s="50"/>
      <c r="Q101" s="31"/>
      <c r="R101" s="31"/>
      <c r="S101" s="31"/>
    </row>
    <row r="102" spans="1:23" s="22" customFormat="1" x14ac:dyDescent="0.2">
      <c r="B102" s="32"/>
      <c r="C102" s="33"/>
      <c r="D102" s="34"/>
      <c r="E102" s="34"/>
      <c r="F102" s="37"/>
      <c r="G102" s="21"/>
      <c r="H102" s="21"/>
      <c r="J102" s="50"/>
      <c r="K102" s="31"/>
      <c r="L102" s="50"/>
      <c r="M102" s="31"/>
      <c r="N102" s="50"/>
      <c r="O102" s="31"/>
      <c r="P102" s="50"/>
      <c r="Q102" s="31"/>
      <c r="R102" s="31"/>
      <c r="S102" s="31"/>
    </row>
    <row r="103" spans="1:23" s="22" customFormat="1" x14ac:dyDescent="0.2">
      <c r="B103" s="96"/>
      <c r="C103" s="32"/>
      <c r="D103" s="36"/>
      <c r="E103" s="34"/>
      <c r="F103" s="34"/>
      <c r="G103" s="36"/>
      <c r="H103" s="21"/>
      <c r="I103" s="21"/>
      <c r="K103" s="50"/>
      <c r="L103" s="31"/>
      <c r="M103" s="50"/>
      <c r="N103" s="31"/>
      <c r="O103" s="50"/>
      <c r="P103" s="31"/>
      <c r="Q103" s="50"/>
      <c r="R103" s="31"/>
      <c r="S103" s="31"/>
      <c r="T103" s="31"/>
    </row>
    <row r="104" spans="1:23" s="22" customFormat="1" x14ac:dyDescent="0.2">
      <c r="B104" s="96"/>
      <c r="C104" s="32"/>
      <c r="D104" s="36"/>
      <c r="E104" s="34"/>
      <c r="F104" s="34"/>
      <c r="G104" s="36"/>
      <c r="H104" s="36"/>
      <c r="I104" s="36"/>
      <c r="K104" s="50"/>
      <c r="L104" s="31"/>
      <c r="M104" s="50"/>
      <c r="N104" s="31"/>
      <c r="O104" s="50"/>
      <c r="P104" s="31"/>
      <c r="Q104" s="50"/>
      <c r="R104" s="31"/>
      <c r="S104" s="31"/>
      <c r="T104" s="31"/>
    </row>
    <row r="105" spans="1:23" s="22" customFormat="1" x14ac:dyDescent="0.2">
      <c r="B105" s="96"/>
      <c r="C105" s="32"/>
      <c r="D105" s="36"/>
      <c r="E105" s="34"/>
      <c r="F105" s="34"/>
      <c r="G105" s="36"/>
      <c r="H105" s="36"/>
      <c r="I105" s="36"/>
      <c r="K105" s="50"/>
      <c r="L105" s="31"/>
      <c r="M105" s="50"/>
      <c r="N105" s="31"/>
      <c r="O105" s="50"/>
      <c r="P105" s="31"/>
      <c r="Q105" s="50"/>
      <c r="R105" s="31"/>
      <c r="S105" s="31"/>
      <c r="T105" s="21"/>
    </row>
    <row r="106" spans="1:23" s="22" customFormat="1" x14ac:dyDescent="0.2">
      <c r="B106" s="96"/>
      <c r="C106" s="32"/>
      <c r="D106" s="27"/>
      <c r="E106" s="28"/>
      <c r="F106" s="28"/>
      <c r="G106" s="27"/>
      <c r="J106" s="27"/>
      <c r="K106" s="78"/>
      <c r="L106" s="52"/>
      <c r="M106" s="78"/>
      <c r="N106" s="31"/>
      <c r="O106" s="50"/>
      <c r="P106" s="31"/>
      <c r="Q106" s="78"/>
      <c r="R106" s="52"/>
      <c r="S106" s="53"/>
      <c r="T106" s="53"/>
    </row>
    <row r="107" spans="1:23" s="22" customFormat="1" x14ac:dyDescent="0.2">
      <c r="A107" s="21"/>
      <c r="B107" s="96"/>
      <c r="E107" s="28"/>
      <c r="F107" s="28"/>
      <c r="K107" s="42"/>
      <c r="L107" s="21"/>
      <c r="M107" s="42"/>
      <c r="N107" s="31"/>
      <c r="O107" s="50"/>
      <c r="P107" s="31"/>
      <c r="Q107" s="42"/>
      <c r="R107" s="21"/>
      <c r="S107" s="31"/>
      <c r="T107" s="31"/>
    </row>
    <row r="108" spans="1:23" s="22" customFormat="1" x14ac:dyDescent="0.2">
      <c r="A108" s="21"/>
      <c r="B108" s="96"/>
      <c r="D108" s="27"/>
      <c r="E108" s="28"/>
      <c r="F108" s="28"/>
      <c r="G108" s="27"/>
      <c r="J108" s="27"/>
      <c r="K108" s="78"/>
      <c r="L108" s="52"/>
      <c r="M108" s="78"/>
      <c r="N108" s="31"/>
      <c r="O108" s="50"/>
      <c r="P108" s="31"/>
      <c r="Q108" s="78"/>
      <c r="R108" s="52"/>
      <c r="S108" s="53"/>
      <c r="T108" s="53"/>
    </row>
    <row r="109" spans="1:23" s="22" customFormat="1" x14ac:dyDescent="0.2">
      <c r="A109" s="21"/>
      <c r="B109" s="96"/>
      <c r="D109" s="36"/>
      <c r="E109" s="36"/>
      <c r="F109" s="36"/>
      <c r="G109" s="36"/>
      <c r="H109" s="36"/>
      <c r="I109" s="36"/>
      <c r="J109" s="36"/>
      <c r="L109" s="50"/>
      <c r="M109" s="31"/>
      <c r="N109" s="50"/>
      <c r="O109" s="31"/>
      <c r="P109" s="50"/>
      <c r="Q109" s="31"/>
      <c r="R109" s="50"/>
      <c r="S109" s="31"/>
      <c r="T109" s="31"/>
      <c r="U109" s="31"/>
      <c r="V109" s="30"/>
    </row>
    <row r="110" spans="1:23" s="22" customFormat="1" x14ac:dyDescent="0.2">
      <c r="B110" s="96"/>
      <c r="C110" s="36"/>
      <c r="D110" s="54"/>
      <c r="E110" s="36"/>
      <c r="F110" s="36"/>
      <c r="G110" s="36"/>
      <c r="H110" s="36"/>
      <c r="I110" s="36"/>
      <c r="J110" s="36"/>
      <c r="L110" s="50"/>
      <c r="M110" s="31"/>
      <c r="N110" s="50"/>
      <c r="O110" s="31"/>
      <c r="P110" s="50"/>
      <c r="Q110" s="31"/>
      <c r="R110" s="50"/>
      <c r="S110" s="31"/>
      <c r="T110" s="31"/>
      <c r="U110" s="31"/>
      <c r="V110" s="27"/>
      <c r="W110" s="27"/>
    </row>
    <row r="111" spans="1:23" s="22" customFormat="1" x14ac:dyDescent="0.2">
      <c r="B111" s="96"/>
      <c r="C111" s="36"/>
      <c r="D111" s="54"/>
      <c r="E111" s="36"/>
      <c r="F111" s="36"/>
      <c r="G111" s="36"/>
      <c r="H111" s="36"/>
      <c r="I111" s="36"/>
      <c r="J111" s="36"/>
      <c r="L111" s="50"/>
      <c r="M111" s="31"/>
      <c r="N111" s="79"/>
      <c r="O111" s="72"/>
      <c r="P111" s="79"/>
      <c r="Q111" s="72"/>
      <c r="R111" s="46"/>
      <c r="S111" s="31"/>
      <c r="T111" s="31"/>
      <c r="U111" s="31"/>
      <c r="V111" s="27"/>
    </row>
    <row r="112" spans="1:23" s="22" customFormat="1" x14ac:dyDescent="0.2">
      <c r="B112" s="96"/>
      <c r="C112" s="36"/>
      <c r="D112" s="36"/>
      <c r="E112" s="36"/>
      <c r="F112" s="36"/>
      <c r="G112" s="36"/>
      <c r="H112" s="36"/>
      <c r="L112" s="50"/>
      <c r="M112" s="31"/>
      <c r="N112" s="56"/>
      <c r="O112" s="51"/>
      <c r="P112" s="46"/>
      <c r="Q112" s="51"/>
      <c r="R112" s="46"/>
      <c r="S112" s="31"/>
      <c r="T112" s="31"/>
      <c r="U112" s="31"/>
    </row>
    <row r="113" spans="2:66" s="22" customFormat="1" x14ac:dyDescent="0.2">
      <c r="B113" s="96"/>
      <c r="C113" s="36"/>
      <c r="L113" s="42"/>
      <c r="M113" s="21"/>
      <c r="N113" s="42"/>
      <c r="O113" s="21"/>
      <c r="P113" s="42"/>
      <c r="Q113" s="21"/>
      <c r="R113" s="42"/>
      <c r="S113" s="21"/>
      <c r="T113" s="21"/>
      <c r="U113" s="21"/>
    </row>
    <row r="114" spans="2:66" s="22" customFormat="1" x14ac:dyDescent="0.2">
      <c r="B114" s="96"/>
      <c r="C114" s="36"/>
      <c r="L114" s="42"/>
      <c r="M114" s="21"/>
      <c r="N114" s="42"/>
      <c r="O114" s="21"/>
      <c r="P114" s="42"/>
      <c r="Q114" s="21"/>
      <c r="R114" s="42"/>
      <c r="S114" s="21"/>
      <c r="T114" s="21"/>
      <c r="U114" s="21"/>
    </row>
    <row r="115" spans="2:66" s="22" customFormat="1" x14ac:dyDescent="0.2">
      <c r="B115" s="96"/>
      <c r="C115" s="36"/>
      <c r="L115" s="42"/>
      <c r="M115" s="21"/>
      <c r="N115" s="42"/>
      <c r="O115" s="21"/>
      <c r="P115" s="42"/>
      <c r="Q115" s="21"/>
      <c r="R115" s="42"/>
      <c r="S115" s="21"/>
      <c r="T115" s="21"/>
      <c r="U115" s="21"/>
    </row>
    <row r="116" spans="2:66" s="22" customFormat="1" x14ac:dyDescent="0.2">
      <c r="B116" s="96"/>
      <c r="C116" s="36"/>
      <c r="L116" s="42"/>
      <c r="M116" s="21"/>
      <c r="N116" s="42"/>
      <c r="O116" s="21"/>
      <c r="P116" s="42"/>
      <c r="Q116" s="21"/>
      <c r="R116" s="42"/>
      <c r="S116" s="21"/>
      <c r="T116" s="21"/>
      <c r="U116" s="21"/>
    </row>
    <row r="117" spans="2:66" s="22" customFormat="1" x14ac:dyDescent="0.2">
      <c r="B117" s="96"/>
      <c r="C117" s="36"/>
      <c r="L117" s="42"/>
      <c r="M117" s="21"/>
      <c r="N117" s="42"/>
      <c r="O117" s="21"/>
      <c r="P117" s="42"/>
      <c r="Q117" s="21"/>
      <c r="R117" s="42"/>
      <c r="S117" s="21"/>
      <c r="T117" s="21"/>
      <c r="U117" s="21"/>
    </row>
    <row r="118" spans="2:66" s="22" customFormat="1" x14ac:dyDescent="0.2">
      <c r="B118" s="96"/>
      <c r="C118" s="36"/>
      <c r="L118" s="42"/>
      <c r="M118" s="21"/>
      <c r="N118" s="42"/>
      <c r="O118" s="21"/>
      <c r="P118" s="42"/>
      <c r="Q118" s="21"/>
      <c r="R118" s="42"/>
      <c r="S118" s="21"/>
      <c r="T118" s="21"/>
      <c r="U118" s="21"/>
    </row>
    <row r="119" spans="2:66" s="22" customFormat="1" x14ac:dyDescent="0.2">
      <c r="B119" s="96"/>
      <c r="C119" s="36"/>
      <c r="L119" s="42"/>
      <c r="M119" s="21"/>
      <c r="N119" s="42"/>
      <c r="O119" s="21"/>
      <c r="P119" s="42"/>
      <c r="Q119" s="21"/>
      <c r="R119" s="42"/>
      <c r="S119" s="21"/>
      <c r="T119" s="21"/>
      <c r="U119" s="21"/>
    </row>
    <row r="120" spans="2:66" s="22" customFormat="1" x14ac:dyDescent="0.2">
      <c r="B120" s="96"/>
      <c r="C120" s="36"/>
      <c r="L120" s="42"/>
      <c r="M120" s="21"/>
      <c r="N120" s="42"/>
      <c r="O120" s="21"/>
      <c r="P120" s="42"/>
      <c r="Q120" s="21"/>
      <c r="R120" s="42"/>
      <c r="S120" s="21"/>
      <c r="T120" s="21"/>
      <c r="U120" s="21"/>
    </row>
    <row r="121" spans="2:66" s="22" customFormat="1" x14ac:dyDescent="0.2">
      <c r="B121" s="96"/>
      <c r="C121" s="36"/>
      <c r="L121" s="50"/>
      <c r="M121" s="31"/>
      <c r="N121" s="50"/>
      <c r="O121" s="31"/>
      <c r="P121" s="50"/>
      <c r="Q121" s="31"/>
      <c r="R121" s="50"/>
      <c r="S121" s="31"/>
      <c r="T121" s="31"/>
      <c r="U121" s="31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  <c r="BI121" s="30"/>
    </row>
    <row r="122" spans="2:66" s="22" customFormat="1" x14ac:dyDescent="0.2">
      <c r="B122" s="96"/>
      <c r="C122" s="36"/>
      <c r="L122" s="50"/>
      <c r="M122" s="31"/>
      <c r="N122" s="50"/>
      <c r="O122" s="31"/>
      <c r="P122" s="50"/>
      <c r="Q122" s="31"/>
      <c r="R122" s="50"/>
      <c r="S122" s="31"/>
      <c r="T122" s="31"/>
      <c r="U122" s="31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30"/>
    </row>
    <row r="123" spans="2:66" s="22" customFormat="1" x14ac:dyDescent="0.2">
      <c r="B123" s="96"/>
      <c r="C123" s="36"/>
      <c r="L123" s="50"/>
      <c r="M123" s="31"/>
      <c r="N123" s="50"/>
      <c r="O123" s="31"/>
      <c r="P123" s="50"/>
      <c r="Q123" s="31"/>
      <c r="R123" s="50"/>
      <c r="S123" s="31"/>
      <c r="T123" s="31"/>
      <c r="U123" s="31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  <c r="BN123" s="30"/>
    </row>
    <row r="124" spans="2:66" s="22" customFormat="1" x14ac:dyDescent="0.2">
      <c r="B124" s="96"/>
      <c r="C124" s="36"/>
      <c r="L124" s="42"/>
      <c r="M124" s="21"/>
      <c r="N124" s="42"/>
      <c r="O124" s="21"/>
      <c r="P124" s="42"/>
      <c r="Q124" s="21"/>
      <c r="R124" s="42"/>
      <c r="S124" s="21"/>
      <c r="T124" s="31"/>
      <c r="U124" s="31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  <c r="BN124" s="30"/>
    </row>
    <row r="125" spans="2:66" s="22" customFormat="1" x14ac:dyDescent="0.2">
      <c r="B125" s="96"/>
      <c r="C125" s="36"/>
      <c r="L125" s="42"/>
      <c r="M125" s="21"/>
      <c r="N125" s="42"/>
      <c r="O125" s="21"/>
      <c r="P125" s="42"/>
      <c r="Q125" s="21"/>
      <c r="R125" s="42"/>
      <c r="S125" s="21"/>
      <c r="T125" s="31"/>
      <c r="U125" s="31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  <c r="BI125" s="30"/>
      <c r="BJ125" s="30"/>
      <c r="BK125" s="30"/>
      <c r="BL125" s="30"/>
      <c r="BM125" s="30"/>
      <c r="BN125" s="30"/>
    </row>
    <row r="126" spans="2:66" s="22" customFormat="1" x14ac:dyDescent="0.2">
      <c r="B126" s="96"/>
      <c r="C126" s="36"/>
      <c r="L126" s="42"/>
      <c r="M126" s="21"/>
      <c r="N126" s="42"/>
      <c r="O126" s="21"/>
      <c r="P126" s="42"/>
      <c r="Q126" s="21"/>
      <c r="R126" s="42"/>
      <c r="S126" s="21"/>
      <c r="T126" s="31"/>
      <c r="U126" s="31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  <c r="BN126" s="30"/>
    </row>
    <row r="127" spans="2:66" s="22" customFormat="1" x14ac:dyDescent="0.2">
      <c r="B127" s="96"/>
      <c r="C127" s="36"/>
      <c r="L127" s="42"/>
      <c r="M127" s="21"/>
      <c r="N127" s="42"/>
      <c r="O127" s="21"/>
      <c r="P127" s="42"/>
      <c r="Q127" s="21"/>
      <c r="R127" s="42"/>
      <c r="S127" s="21"/>
      <c r="T127" s="31"/>
      <c r="U127" s="31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</row>
    <row r="128" spans="2:66" s="22" customFormat="1" x14ac:dyDescent="0.2">
      <c r="B128" s="96"/>
      <c r="C128" s="36"/>
      <c r="L128" s="42"/>
      <c r="M128" s="21"/>
      <c r="N128" s="42"/>
      <c r="O128" s="21"/>
      <c r="P128" s="42"/>
      <c r="Q128" s="21"/>
      <c r="R128" s="42"/>
      <c r="S128" s="21"/>
      <c r="T128" s="31"/>
      <c r="U128" s="31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  <c r="BH128" s="30"/>
      <c r="BI128" s="30"/>
      <c r="BJ128" s="30"/>
      <c r="BK128" s="30"/>
      <c r="BL128" s="30"/>
      <c r="BM128" s="30"/>
      <c r="BN128" s="30"/>
    </row>
    <row r="129" spans="1:66" s="22" customFormat="1" x14ac:dyDescent="0.2">
      <c r="B129" s="96"/>
      <c r="C129" s="36"/>
      <c r="L129" s="42"/>
      <c r="M129" s="21"/>
      <c r="N129" s="42"/>
      <c r="O129" s="21"/>
      <c r="P129" s="42"/>
      <c r="Q129" s="21"/>
      <c r="R129" s="42"/>
      <c r="S129" s="21"/>
      <c r="T129" s="31"/>
      <c r="U129" s="31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  <c r="BI129" s="30"/>
      <c r="BJ129" s="30"/>
      <c r="BK129" s="30"/>
      <c r="BL129" s="30"/>
      <c r="BM129" s="30"/>
      <c r="BN129" s="30"/>
    </row>
    <row r="130" spans="1:66" s="22" customFormat="1" x14ac:dyDescent="0.2">
      <c r="B130" s="96"/>
      <c r="C130" s="36"/>
      <c r="L130" s="42"/>
      <c r="M130" s="21"/>
      <c r="N130" s="42"/>
      <c r="O130" s="21"/>
      <c r="P130" s="42"/>
      <c r="Q130" s="21"/>
      <c r="R130" s="42"/>
      <c r="S130" s="21"/>
      <c r="T130" s="31"/>
      <c r="U130" s="31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</row>
    <row r="131" spans="1:66" s="22" customFormat="1" x14ac:dyDescent="0.2">
      <c r="B131" s="96"/>
      <c r="C131" s="36"/>
      <c r="L131" s="42"/>
      <c r="M131" s="21"/>
      <c r="N131" s="42"/>
      <c r="O131" s="21"/>
      <c r="P131" s="42"/>
      <c r="Q131" s="21"/>
      <c r="R131" s="42"/>
      <c r="S131" s="21"/>
      <c r="T131" s="31"/>
      <c r="U131" s="31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</row>
    <row r="132" spans="1:66" s="22" customFormat="1" x14ac:dyDescent="0.2">
      <c r="B132" s="96"/>
      <c r="C132" s="36"/>
      <c r="L132" s="42"/>
      <c r="M132" s="21"/>
      <c r="N132" s="42"/>
      <c r="O132" s="21"/>
      <c r="P132" s="42"/>
      <c r="Q132" s="21"/>
      <c r="R132" s="42"/>
      <c r="S132" s="21"/>
      <c r="T132" s="31"/>
      <c r="U132" s="31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</row>
    <row r="133" spans="1:66" s="22" customFormat="1" x14ac:dyDescent="0.2">
      <c r="B133" s="96"/>
      <c r="L133" s="42"/>
      <c r="M133" s="21"/>
      <c r="N133" s="42"/>
      <c r="O133" s="21"/>
      <c r="P133" s="42"/>
      <c r="Q133" s="21"/>
      <c r="R133" s="42"/>
      <c r="S133" s="21"/>
      <c r="T133" s="21"/>
      <c r="U133" s="21"/>
    </row>
    <row r="134" spans="1:66" s="22" customFormat="1" x14ac:dyDescent="0.2">
      <c r="B134" s="96"/>
      <c r="L134" s="42"/>
      <c r="M134" s="21"/>
      <c r="N134" s="42"/>
      <c r="O134" s="21"/>
      <c r="P134" s="42"/>
      <c r="Q134" s="21"/>
      <c r="R134" s="42"/>
      <c r="S134" s="21"/>
      <c r="T134" s="21"/>
      <c r="U134" s="21"/>
    </row>
    <row r="135" spans="1:66" s="22" customFormat="1" x14ac:dyDescent="0.2">
      <c r="B135" s="96"/>
      <c r="L135" s="42"/>
      <c r="M135" s="21"/>
      <c r="N135" s="42"/>
      <c r="O135" s="21"/>
      <c r="P135" s="42"/>
      <c r="Q135" s="21"/>
      <c r="R135" s="42"/>
      <c r="S135" s="21"/>
      <c r="T135" s="21"/>
      <c r="U135" s="21"/>
    </row>
    <row r="136" spans="1:66" s="22" customFormat="1" x14ac:dyDescent="0.2">
      <c r="B136" s="96"/>
      <c r="L136" s="42"/>
      <c r="M136" s="21"/>
      <c r="N136" s="42"/>
      <c r="O136" s="21"/>
      <c r="P136" s="42"/>
      <c r="Q136" s="21"/>
      <c r="R136" s="42"/>
      <c r="S136" s="21"/>
      <c r="T136" s="21"/>
      <c r="U136" s="21"/>
    </row>
    <row r="137" spans="1:66" s="22" customFormat="1" x14ac:dyDescent="0.2">
      <c r="B137" s="96"/>
      <c r="L137" s="42"/>
      <c r="M137" s="21"/>
      <c r="N137" s="42"/>
      <c r="O137" s="21"/>
      <c r="P137" s="42"/>
      <c r="Q137" s="21"/>
      <c r="R137" s="42"/>
      <c r="S137" s="21"/>
      <c r="T137" s="21"/>
      <c r="U137" s="21"/>
    </row>
    <row r="138" spans="1:66" s="22" customFormat="1" x14ac:dyDescent="0.2">
      <c r="B138" s="96"/>
      <c r="L138" s="42"/>
      <c r="M138" s="21"/>
      <c r="N138" s="42"/>
      <c r="O138" s="21"/>
      <c r="P138" s="42"/>
      <c r="Q138" s="21"/>
      <c r="R138" s="42"/>
      <c r="S138" s="21"/>
      <c r="T138" s="21"/>
      <c r="U138" s="21"/>
    </row>
    <row r="139" spans="1:66" s="22" customFormat="1" x14ac:dyDescent="0.2">
      <c r="B139" s="96"/>
      <c r="L139" s="42"/>
      <c r="M139" s="21"/>
      <c r="N139" s="42"/>
      <c r="O139" s="21"/>
      <c r="P139" s="42"/>
      <c r="Q139" s="21"/>
      <c r="R139" s="42"/>
      <c r="S139" s="21"/>
      <c r="T139" s="21"/>
      <c r="U139" s="21"/>
    </row>
    <row r="140" spans="1:66" s="22" customFormat="1" x14ac:dyDescent="0.2">
      <c r="B140" s="96"/>
      <c r="L140" s="42"/>
      <c r="M140" s="21"/>
      <c r="N140" s="42"/>
      <c r="O140" s="21"/>
      <c r="P140" s="42"/>
      <c r="Q140" s="21"/>
      <c r="R140" s="42"/>
      <c r="S140" s="21"/>
      <c r="T140" s="21"/>
      <c r="U140" s="21"/>
    </row>
    <row r="141" spans="1:66" s="22" customFormat="1" x14ac:dyDescent="0.2">
      <c r="B141" s="96"/>
      <c r="L141" s="42"/>
      <c r="M141" s="21"/>
      <c r="N141" s="42"/>
      <c r="O141" s="21"/>
      <c r="P141" s="42"/>
      <c r="Q141" s="21"/>
      <c r="R141" s="42"/>
      <c r="S141" s="21"/>
      <c r="T141" s="21"/>
      <c r="U141" s="21"/>
    </row>
    <row r="142" spans="1:66" x14ac:dyDescent="0.2">
      <c r="A142" s="22"/>
      <c r="B142" s="96"/>
      <c r="C142" s="22"/>
    </row>
  </sheetData>
  <mergeCells count="7">
    <mergeCell ref="B20:B21"/>
    <mergeCell ref="K20:K21"/>
    <mergeCell ref="G20:G21"/>
    <mergeCell ref="F20:F21"/>
    <mergeCell ref="H20:H21"/>
    <mergeCell ref="I20:I21"/>
    <mergeCell ref="J20:J21"/>
  </mergeCells>
  <conditionalFormatting sqref="E103:F108 D48:E102">
    <cfRule type="cellIs" dxfId="17" priority="46" stopIfTrue="1" operator="equal">
      <formula>1</formula>
    </cfRule>
    <cfRule type="cellIs" dxfId="16" priority="47" stopIfTrue="1" operator="equal">
      <formula>2</formula>
    </cfRule>
  </conditionalFormatting>
  <conditionalFormatting sqref="Q78:Q81 Q83:Q84 Q86:Q87 Q89:Q90 Q92:Q96 Q98 N47 Q75">
    <cfRule type="cellIs" dxfId="15" priority="48" stopIfTrue="1" operator="equal">
      <formula>#REF!</formula>
    </cfRule>
  </conditionalFormatting>
  <conditionalFormatting sqref="A46:XFD46">
    <cfRule type="cellIs" dxfId="14" priority="1" operator="lessThan">
      <formula>0.05</formula>
    </cfRule>
  </conditionalFormatting>
  <pageMargins left="0.78740157499999996" right="0.78740157499999996" top="0.984251969" bottom="0.984251969" header="0.4921259845" footer="0.4921259845"/>
  <pageSetup paperSize="9" scale="1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EB167"/>
  <sheetViews>
    <sheetView zoomScale="85" zoomScaleNormal="85" workbookViewId="0">
      <selection activeCell="V21" sqref="V21"/>
    </sheetView>
  </sheetViews>
  <sheetFormatPr baseColWidth="10" defaultColWidth="11.5703125" defaultRowHeight="12.75" x14ac:dyDescent="0.2"/>
  <cols>
    <col min="1" max="1" width="14.42578125" style="2" customWidth="1"/>
    <col min="2" max="2" width="18.5703125" style="97" customWidth="1"/>
    <col min="3" max="3" width="11.5703125" style="2" customWidth="1"/>
    <col min="4" max="4" width="7.42578125" style="2" customWidth="1"/>
    <col min="5" max="5" width="8.7109375" style="2" customWidth="1"/>
    <col min="6" max="6" width="9.28515625" style="2" customWidth="1"/>
    <col min="7" max="7" width="10.42578125" style="2" customWidth="1"/>
    <col min="8" max="8" width="8.5703125" style="57" customWidth="1"/>
    <col min="9" max="9" width="12.85546875" style="57" bestFit="1" customWidth="1"/>
    <col min="10" max="10" width="12.85546875" style="3" customWidth="1"/>
    <col min="11" max="14" width="9" style="2" customWidth="1"/>
    <col min="15" max="15" width="11.5703125" style="5"/>
    <col min="16" max="16" width="11.5703125" style="1"/>
    <col min="17" max="17" width="8.7109375" style="5" customWidth="1"/>
    <col min="18" max="18" width="8.42578125" style="1" customWidth="1"/>
    <col min="19" max="19" width="8.42578125" style="5" customWidth="1"/>
    <col min="20" max="20" width="8.42578125" style="1" customWidth="1"/>
    <col min="21" max="21" width="11.5703125" style="5"/>
    <col min="22" max="22" width="11.5703125" style="1"/>
    <col min="23" max="23" width="12.28515625" style="1" bestFit="1" customWidth="1"/>
    <col min="24" max="25" width="12.28515625" style="1" customWidth="1"/>
    <col min="26" max="27" width="11.5703125" style="3"/>
    <col min="28" max="28" width="14.5703125" style="3" bestFit="1" customWidth="1"/>
    <col min="29" max="56" width="11.5703125" style="3"/>
    <col min="57" max="57" width="15.85546875" style="3" bestFit="1" customWidth="1"/>
    <col min="58" max="58" width="11.5703125" style="3"/>
    <col min="59" max="70" width="11.5703125" style="2"/>
    <col min="71" max="120" width="0" style="2" hidden="1" customWidth="1"/>
    <col min="121" max="16384" width="11.5703125" style="2"/>
  </cols>
  <sheetData>
    <row r="1" spans="1:132" x14ac:dyDescent="0.2">
      <c r="A1" s="1" t="s">
        <v>0</v>
      </c>
      <c r="F1" s="3"/>
      <c r="G1" s="3"/>
      <c r="H1" s="3"/>
      <c r="I1" s="3"/>
      <c r="K1" s="3"/>
      <c r="L1" s="3"/>
      <c r="M1" s="3"/>
      <c r="N1" s="3"/>
    </row>
    <row r="2" spans="1:132" x14ac:dyDescent="0.2">
      <c r="A2" s="2" t="s">
        <v>1</v>
      </c>
      <c r="B2" s="98" t="s">
        <v>2</v>
      </c>
      <c r="F2" s="3"/>
      <c r="G2" s="3"/>
      <c r="H2" s="3"/>
      <c r="I2" s="3"/>
      <c r="K2" s="3"/>
      <c r="L2" s="3"/>
      <c r="M2" s="3"/>
      <c r="N2" s="3"/>
      <c r="AB2" s="4"/>
      <c r="AC2" s="4"/>
      <c r="CU2" s="2" t="s">
        <v>3</v>
      </c>
      <c r="CV2" s="2" t="s">
        <v>4</v>
      </c>
      <c r="CW2" s="2" t="s">
        <v>3</v>
      </c>
      <c r="CX2" s="2" t="s">
        <v>5</v>
      </c>
      <c r="CY2" s="2" t="s">
        <v>3</v>
      </c>
      <c r="CZ2" s="2" t="s">
        <v>6</v>
      </c>
      <c r="DA2" s="2" t="s">
        <v>3</v>
      </c>
      <c r="DB2" s="2" t="s">
        <v>7</v>
      </c>
      <c r="DC2" s="2" t="s">
        <v>3</v>
      </c>
    </row>
    <row r="3" spans="1:132" x14ac:dyDescent="0.2">
      <c r="A3" s="2" t="s">
        <v>8</v>
      </c>
      <c r="B3" s="99" t="s">
        <v>26</v>
      </c>
      <c r="F3" s="3"/>
      <c r="G3" s="3"/>
      <c r="H3" s="3"/>
      <c r="I3" s="3"/>
      <c r="K3" s="3"/>
      <c r="L3" s="3"/>
      <c r="M3" s="3"/>
      <c r="N3" s="3"/>
    </row>
    <row r="4" spans="1:132" ht="13.5" thickBot="1" x14ac:dyDescent="0.25">
      <c r="B4" s="99"/>
      <c r="F4" s="3"/>
      <c r="G4" s="3"/>
      <c r="H4" s="3"/>
      <c r="I4" s="3"/>
      <c r="K4" s="3"/>
      <c r="L4" s="3"/>
      <c r="M4" s="3"/>
      <c r="N4" s="3"/>
    </row>
    <row r="5" spans="1:132" x14ac:dyDescent="0.2">
      <c r="A5" s="6" t="s">
        <v>9</v>
      </c>
      <c r="B5" s="100" t="s">
        <v>10</v>
      </c>
      <c r="C5" s="7" t="s">
        <v>22</v>
      </c>
      <c r="F5" s="3"/>
      <c r="G5" s="3"/>
      <c r="H5" s="3"/>
      <c r="I5" s="3"/>
      <c r="K5" s="3"/>
      <c r="L5" s="3"/>
      <c r="M5" s="3"/>
      <c r="N5" s="3"/>
      <c r="AB5" s="4"/>
      <c r="AC5" s="4"/>
    </row>
    <row r="6" spans="1:132" ht="13.5" thickBot="1" x14ac:dyDescent="0.25">
      <c r="A6" s="8"/>
      <c r="B6" s="101" t="s">
        <v>11</v>
      </c>
      <c r="C6" s="9" t="s">
        <v>23</v>
      </c>
      <c r="F6" s="3"/>
      <c r="G6" s="3"/>
      <c r="H6" s="3"/>
      <c r="I6" s="3"/>
      <c r="K6" s="10"/>
      <c r="L6" s="10"/>
      <c r="M6" s="10"/>
      <c r="N6" s="10"/>
      <c r="O6" s="17"/>
      <c r="P6" s="4"/>
      <c r="Q6" s="17"/>
      <c r="R6" s="4"/>
      <c r="S6" s="17"/>
      <c r="T6" s="4"/>
      <c r="U6" s="17"/>
      <c r="V6" s="4"/>
      <c r="W6" s="4"/>
      <c r="X6" s="4"/>
      <c r="Y6" s="4"/>
      <c r="AC6" s="4"/>
    </row>
    <row r="7" spans="1:132" x14ac:dyDescent="0.2">
      <c r="F7" s="3"/>
      <c r="G7" s="3"/>
      <c r="H7" s="3"/>
      <c r="I7" s="3"/>
      <c r="K7" s="3"/>
      <c r="L7" s="3"/>
      <c r="M7" s="3"/>
      <c r="N7" s="3"/>
    </row>
    <row r="8" spans="1:132" x14ac:dyDescent="0.2">
      <c r="A8" s="5"/>
      <c r="F8" s="3"/>
      <c r="G8" s="3"/>
      <c r="H8" s="22"/>
      <c r="I8" s="22"/>
      <c r="J8" s="22"/>
      <c r="K8" s="22"/>
      <c r="L8" s="22"/>
      <c r="M8" s="22"/>
      <c r="N8" s="22"/>
      <c r="O8" s="270"/>
      <c r="AB8" s="4"/>
    </row>
    <row r="9" spans="1:132" ht="13.5" thickBot="1" x14ac:dyDescent="0.25">
      <c r="A9" s="3"/>
      <c r="B9" s="102"/>
      <c r="C9" s="3"/>
      <c r="D9" s="3"/>
      <c r="E9" s="3"/>
      <c r="F9" s="3"/>
      <c r="G9" s="3"/>
      <c r="H9" s="267"/>
      <c r="I9" s="267"/>
      <c r="J9" s="267"/>
      <c r="K9" s="267"/>
      <c r="L9" s="267"/>
      <c r="M9" s="267"/>
      <c r="N9" s="267"/>
      <c r="O9" s="270"/>
      <c r="W9" s="4"/>
      <c r="X9" s="4"/>
      <c r="Y9" s="4"/>
    </row>
    <row r="10" spans="1:132" x14ac:dyDescent="0.2">
      <c r="A10" s="11" t="s">
        <v>12</v>
      </c>
      <c r="B10" s="103"/>
      <c r="C10" s="12">
        <v>1.41</v>
      </c>
      <c r="D10" s="12"/>
      <c r="E10" s="13"/>
      <c r="F10" s="3"/>
      <c r="G10" s="268" t="s">
        <v>85</v>
      </c>
      <c r="H10" s="267"/>
      <c r="I10" s="267"/>
      <c r="J10" s="267"/>
      <c r="K10" s="267"/>
      <c r="L10" s="267"/>
      <c r="M10" s="267"/>
      <c r="N10" s="267"/>
      <c r="O10" s="270"/>
      <c r="W10" s="4"/>
      <c r="X10" s="4"/>
      <c r="Y10" s="4"/>
    </row>
    <row r="11" spans="1:132" x14ac:dyDescent="0.2">
      <c r="A11" s="269" t="s">
        <v>86</v>
      </c>
      <c r="B11" s="102"/>
      <c r="C11" s="15" t="s">
        <v>13</v>
      </c>
      <c r="D11" s="15" t="s">
        <v>27</v>
      </c>
      <c r="E11" s="16">
        <v>3</v>
      </c>
      <c r="F11" s="3" t="s">
        <v>28</v>
      </c>
      <c r="G11" s="3"/>
      <c r="H11" s="267"/>
      <c r="I11" s="267"/>
      <c r="J11" s="267"/>
      <c r="K11" s="267"/>
      <c r="L11" s="267"/>
      <c r="M11" s="267"/>
      <c r="N11" s="267"/>
      <c r="O11" s="270"/>
      <c r="W11" s="4"/>
      <c r="X11" s="4"/>
      <c r="Y11" s="4"/>
    </row>
    <row r="12" spans="1:132" x14ac:dyDescent="0.2">
      <c r="A12" s="14" t="s">
        <v>14</v>
      </c>
      <c r="B12" s="102"/>
      <c r="C12" s="3">
        <f>E13^2*3.14</f>
        <v>7.0650000000000004E-2</v>
      </c>
      <c r="D12" s="15" t="s">
        <v>15</v>
      </c>
      <c r="E12" s="66">
        <f>E11/2</f>
        <v>1.5</v>
      </c>
      <c r="F12" s="17" t="s">
        <v>28</v>
      </c>
      <c r="G12" s="21"/>
      <c r="H12" s="267"/>
      <c r="I12" s="267"/>
      <c r="J12" s="267"/>
      <c r="K12" s="267"/>
      <c r="L12" s="267"/>
      <c r="M12" s="267"/>
      <c r="N12" s="267"/>
      <c r="O12" s="270"/>
      <c r="W12" s="4"/>
      <c r="X12" s="4"/>
      <c r="Y12" s="4"/>
    </row>
    <row r="13" spans="1:132" x14ac:dyDescent="0.2">
      <c r="A13" s="14"/>
      <c r="B13" s="102"/>
      <c r="C13" s="3"/>
      <c r="D13" s="67" t="s">
        <v>15</v>
      </c>
      <c r="E13" s="68">
        <f>E12/10</f>
        <v>0.15</v>
      </c>
      <c r="F13" s="4" t="s">
        <v>24</v>
      </c>
      <c r="G13" s="3"/>
      <c r="H13" s="267"/>
      <c r="I13" s="267"/>
      <c r="J13" s="267"/>
      <c r="K13" s="267"/>
      <c r="L13" s="267"/>
      <c r="M13" s="267"/>
      <c r="N13" s="267"/>
      <c r="O13" s="270"/>
      <c r="W13" s="4"/>
      <c r="X13" s="4"/>
      <c r="Y13" s="4"/>
    </row>
    <row r="14" spans="1:132" x14ac:dyDescent="0.2">
      <c r="A14" s="14"/>
      <c r="B14" s="102"/>
      <c r="C14" s="17" t="s">
        <v>25</v>
      </c>
      <c r="D14" s="3"/>
      <c r="E14" s="16"/>
      <c r="F14" s="3"/>
      <c r="G14" s="3"/>
      <c r="H14" s="2"/>
      <c r="I14" s="2"/>
      <c r="J14" s="2"/>
      <c r="K14" s="2" t="s">
        <v>92</v>
      </c>
      <c r="W14" s="4"/>
      <c r="X14" s="4"/>
      <c r="Y14" s="4"/>
    </row>
    <row r="15" spans="1:132" ht="13.5" thickBot="1" x14ac:dyDescent="0.25">
      <c r="A15" s="18" t="s">
        <v>16</v>
      </c>
      <c r="B15" s="104"/>
      <c r="C15" s="19">
        <f>2/1</f>
        <v>2</v>
      </c>
      <c r="D15" s="19"/>
      <c r="E15" s="20"/>
      <c r="F15" s="3"/>
      <c r="G15" s="3"/>
      <c r="H15" s="2"/>
      <c r="I15" s="2"/>
      <c r="J15" s="2"/>
      <c r="W15" s="4"/>
      <c r="X15" s="4"/>
      <c r="Y15" s="4"/>
    </row>
    <row r="16" spans="1:132" x14ac:dyDescent="0.2">
      <c r="A16" s="3"/>
      <c r="B16" s="102"/>
      <c r="C16" s="3"/>
      <c r="D16" s="3"/>
      <c r="E16" s="3"/>
      <c r="F16" s="3"/>
      <c r="G16" s="3"/>
      <c r="H16" s="2"/>
      <c r="I16" s="2"/>
      <c r="J16" s="2"/>
      <c r="W16" s="4"/>
      <c r="X16" s="4"/>
      <c r="Y16" s="4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</row>
    <row r="17" spans="1:132" x14ac:dyDescent="0.2">
      <c r="A17" s="21"/>
      <c r="B17" s="105"/>
      <c r="C17" s="21"/>
      <c r="D17" s="21"/>
      <c r="E17" s="21"/>
      <c r="F17" s="22"/>
      <c r="G17" s="3"/>
      <c r="H17" s="3"/>
      <c r="I17" s="3"/>
      <c r="K17" s="3"/>
      <c r="L17" s="3"/>
      <c r="M17" s="3"/>
      <c r="N17" s="3"/>
      <c r="AB17" s="4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</row>
    <row r="18" spans="1:132" x14ac:dyDescent="0.2">
      <c r="B18" s="2"/>
      <c r="E18" s="3"/>
      <c r="F18" s="3"/>
      <c r="G18" s="3"/>
      <c r="H18" s="3"/>
      <c r="I18" s="3"/>
      <c r="K18" s="3"/>
      <c r="L18" s="3"/>
      <c r="M18" s="5"/>
      <c r="N18" s="1"/>
      <c r="U18" s="1"/>
      <c r="X18" s="3"/>
      <c r="Y18" s="3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</row>
    <row r="19" spans="1:132" s="1" customFormat="1" x14ac:dyDescent="0.2">
      <c r="B19" s="4"/>
      <c r="C19" s="4"/>
      <c r="D19" s="4"/>
      <c r="E19" s="4"/>
      <c r="F19" s="4"/>
      <c r="G19" s="4"/>
      <c r="H19" s="233" t="s">
        <v>93</v>
      </c>
      <c r="I19" s="234"/>
      <c r="J19" s="234"/>
      <c r="K19" s="234"/>
      <c r="L19" s="235"/>
      <c r="M19" s="117" t="s">
        <v>48</v>
      </c>
      <c r="N19" s="118"/>
      <c r="O19" s="118"/>
      <c r="P19" s="118"/>
      <c r="Q19" s="119"/>
      <c r="R19" s="282"/>
      <c r="S19" s="233" t="s">
        <v>94</v>
      </c>
      <c r="T19" s="234"/>
      <c r="U19" s="234"/>
      <c r="V19" s="234"/>
      <c r="W19" s="235"/>
      <c r="X19" s="117" t="s">
        <v>49</v>
      </c>
      <c r="Y19" s="118"/>
      <c r="Z19" s="118"/>
      <c r="AA19" s="118"/>
      <c r="AB19" s="119"/>
      <c r="AC19" s="282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</row>
    <row r="20" spans="1:132" ht="12.75" customHeight="1" x14ac:dyDescent="0.2">
      <c r="A20" s="3"/>
      <c r="B20" s="478" t="s">
        <v>17</v>
      </c>
      <c r="C20" s="262"/>
      <c r="D20" s="262"/>
      <c r="E20" s="3"/>
      <c r="F20" s="485" t="s">
        <v>87</v>
      </c>
      <c r="G20" s="262"/>
      <c r="H20" s="236" t="s">
        <v>43</v>
      </c>
      <c r="I20" s="237" t="s">
        <v>44</v>
      </c>
      <c r="J20" s="237" t="s">
        <v>40</v>
      </c>
      <c r="K20" s="237" t="s">
        <v>41</v>
      </c>
      <c r="L20" s="238" t="s">
        <v>45</v>
      </c>
      <c r="M20" s="120" t="s">
        <v>43</v>
      </c>
      <c r="N20" s="114" t="s">
        <v>44</v>
      </c>
      <c r="O20" s="114" t="s">
        <v>40</v>
      </c>
      <c r="P20" s="114" t="s">
        <v>41</v>
      </c>
      <c r="Q20" s="121" t="s">
        <v>45</v>
      </c>
      <c r="R20" s="283"/>
      <c r="S20" s="236" t="s">
        <v>43</v>
      </c>
      <c r="T20" s="237" t="s">
        <v>44</v>
      </c>
      <c r="U20" s="237" t="s">
        <v>40</v>
      </c>
      <c r="V20" s="237" t="s">
        <v>41</v>
      </c>
      <c r="W20" s="238" t="s">
        <v>45</v>
      </c>
      <c r="X20" s="120" t="s">
        <v>43</v>
      </c>
      <c r="Y20" s="114" t="s">
        <v>44</v>
      </c>
      <c r="Z20" s="114" t="s">
        <v>40</v>
      </c>
      <c r="AA20" s="114" t="s">
        <v>41</v>
      </c>
      <c r="AB20" s="121" t="s">
        <v>45</v>
      </c>
      <c r="AC20" s="283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73"/>
      <c r="AY20" s="273"/>
      <c r="AZ20" s="273"/>
      <c r="BA20" s="273"/>
      <c r="BB20" s="273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</row>
    <row r="21" spans="1:132" ht="38.25" x14ac:dyDescent="0.2">
      <c r="A21" s="164" t="s">
        <v>18</v>
      </c>
      <c r="B21" s="473"/>
      <c r="C21" s="165" t="s">
        <v>19</v>
      </c>
      <c r="D21" s="165" t="s">
        <v>20</v>
      </c>
      <c r="E21" s="374" t="s">
        <v>21</v>
      </c>
      <c r="F21" s="486"/>
      <c r="G21" s="262"/>
      <c r="H21" s="239"/>
      <c r="I21" s="240"/>
      <c r="J21" s="240"/>
      <c r="K21" s="240"/>
      <c r="L21" s="241"/>
      <c r="M21" s="122"/>
      <c r="N21" s="115"/>
      <c r="O21" s="115"/>
      <c r="P21" s="115"/>
      <c r="Q21" s="123"/>
      <c r="R21" s="291"/>
      <c r="S21" s="239"/>
      <c r="T21" s="240"/>
      <c r="U21" s="240"/>
      <c r="V21" s="240"/>
      <c r="W21" s="241"/>
      <c r="X21" s="122"/>
      <c r="Y21" s="115"/>
      <c r="Z21" s="115"/>
      <c r="AA21" s="115"/>
      <c r="AB21" s="123"/>
      <c r="AC21" s="291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</row>
    <row r="22" spans="1:132" s="61" customFormat="1" ht="13.5" thickBot="1" x14ac:dyDescent="0.25">
      <c r="A22" s="58"/>
      <c r="B22" s="336"/>
      <c r="C22" s="333"/>
      <c r="D22" s="70"/>
      <c r="E22" s="361"/>
      <c r="F22" s="368"/>
      <c r="G22" s="274"/>
      <c r="H22" s="242"/>
      <c r="I22" s="243"/>
      <c r="J22" s="243"/>
      <c r="K22" s="243"/>
      <c r="L22" s="244"/>
      <c r="M22" s="126"/>
      <c r="N22" s="127"/>
      <c r="O22" s="127"/>
      <c r="P22" s="127"/>
      <c r="Q22" s="128"/>
      <c r="R22" s="284"/>
      <c r="S22" s="242"/>
      <c r="T22" s="243"/>
      <c r="U22" s="243"/>
      <c r="V22" s="243"/>
      <c r="W22" s="244"/>
      <c r="X22" s="126"/>
      <c r="Y22" s="127"/>
      <c r="Z22" s="127"/>
      <c r="AA22" s="127"/>
      <c r="AB22" s="128"/>
      <c r="AC22" s="284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</row>
    <row r="23" spans="1:132" s="63" customFormat="1" ht="14.25" thickTop="1" thickBot="1" x14ac:dyDescent="0.25">
      <c r="A23" s="62">
        <v>41152</v>
      </c>
      <c r="B23" s="337" t="s">
        <v>29</v>
      </c>
      <c r="C23" s="334">
        <v>4.5</v>
      </c>
      <c r="D23" s="348"/>
      <c r="E23" s="361" t="s">
        <v>25</v>
      </c>
      <c r="F23" s="369">
        <v>0.5</v>
      </c>
      <c r="G23" s="29"/>
      <c r="H23" s="242"/>
      <c r="I23" s="243"/>
      <c r="J23" s="243"/>
      <c r="K23" s="243"/>
      <c r="L23" s="244"/>
      <c r="M23" s="126"/>
      <c r="N23" s="127"/>
      <c r="O23" s="127"/>
      <c r="P23" s="127"/>
      <c r="Q23" s="128"/>
      <c r="R23" s="284"/>
      <c r="S23" s="242"/>
      <c r="T23" s="243"/>
      <c r="U23" s="243"/>
      <c r="V23" s="243"/>
      <c r="W23" s="244"/>
      <c r="X23" s="126"/>
      <c r="Y23" s="127"/>
      <c r="Z23" s="127"/>
      <c r="AA23" s="127"/>
      <c r="AB23" s="128"/>
      <c r="AC23" s="284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</row>
    <row r="24" spans="1:132" s="74" customFormat="1" ht="14.25" thickTop="1" thickBot="1" x14ac:dyDescent="0.25">
      <c r="A24" s="131">
        <v>41157</v>
      </c>
      <c r="B24" s="338" t="s">
        <v>30</v>
      </c>
      <c r="C24" s="335">
        <v>3.5</v>
      </c>
      <c r="D24" s="349"/>
      <c r="E24" s="362" t="s">
        <v>25</v>
      </c>
      <c r="F24" s="370">
        <v>0.4</v>
      </c>
      <c r="G24" s="29"/>
      <c r="H24" s="245"/>
      <c r="I24" s="246"/>
      <c r="J24" s="246"/>
      <c r="K24" s="246"/>
      <c r="L24" s="247"/>
      <c r="M24" s="132"/>
      <c r="N24" s="133"/>
      <c r="O24" s="133"/>
      <c r="P24" s="133"/>
      <c r="Q24" s="134"/>
      <c r="R24" s="285"/>
      <c r="S24" s="245"/>
      <c r="T24" s="246"/>
      <c r="U24" s="246"/>
      <c r="V24" s="246"/>
      <c r="W24" s="247"/>
      <c r="X24" s="132"/>
      <c r="Y24" s="133"/>
      <c r="Z24" s="133"/>
      <c r="AA24" s="133"/>
      <c r="AB24" s="134"/>
      <c r="AC24" s="285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</row>
    <row r="25" spans="1:132" s="74" customFormat="1" ht="13.5" thickTop="1" x14ac:dyDescent="0.2">
      <c r="A25" s="131">
        <v>41159</v>
      </c>
      <c r="B25" s="339" t="s">
        <v>32</v>
      </c>
      <c r="C25" s="335"/>
      <c r="D25" s="351"/>
      <c r="E25" s="362" t="s">
        <v>25</v>
      </c>
      <c r="F25" s="370">
        <v>0.4</v>
      </c>
      <c r="G25" s="29"/>
      <c r="H25" s="245"/>
      <c r="I25" s="246"/>
      <c r="J25" s="246"/>
      <c r="K25" s="246"/>
      <c r="L25" s="247"/>
      <c r="M25" s="132"/>
      <c r="N25" s="133"/>
      <c r="O25" s="133"/>
      <c r="P25" s="133"/>
      <c r="Q25" s="134"/>
      <c r="R25" s="285"/>
      <c r="S25" s="245"/>
      <c r="T25" s="246"/>
      <c r="U25" s="246"/>
      <c r="V25" s="246"/>
      <c r="W25" s="247"/>
      <c r="X25" s="132"/>
      <c r="Y25" s="133"/>
      <c r="Z25" s="133"/>
      <c r="AA25" s="133"/>
      <c r="AB25" s="134"/>
      <c r="AC25" s="285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4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</row>
    <row r="26" spans="1:132" s="63" customFormat="1" ht="13.5" thickBot="1" x14ac:dyDescent="0.25">
      <c r="A26" s="62"/>
      <c r="B26" s="340"/>
      <c r="C26" s="334"/>
      <c r="D26" s="352"/>
      <c r="E26" s="364"/>
      <c r="F26" s="369">
        <v>0.4</v>
      </c>
      <c r="G26" s="29"/>
      <c r="H26" s="242">
        <v>-0.4</v>
      </c>
      <c r="I26" s="243">
        <f>H26/$C$15</f>
        <v>-0.2</v>
      </c>
      <c r="J26" s="243">
        <v>1</v>
      </c>
      <c r="K26" s="243">
        <f>((((J26-$F26)*1)/2)/$C$10)*$C$12*1000</f>
        <v>15.031914893617023</v>
      </c>
      <c r="L26" s="244">
        <f t="shared" ref="L26:L27" si="0">I26/K26*1000</f>
        <v>-13.305024769992922</v>
      </c>
      <c r="M26" s="126">
        <v>-0.2</v>
      </c>
      <c r="N26" s="127">
        <f>M26/$C$15</f>
        <v>-0.1</v>
      </c>
      <c r="O26" s="127">
        <v>1</v>
      </c>
      <c r="P26" s="127">
        <f>((((O26-$F26)*1)/2)/$C$10)*$C$12*1000</f>
        <v>15.031914893617023</v>
      </c>
      <c r="Q26" s="128">
        <f t="shared" ref="Q26:Q27" si="1">N26/P26*1000</f>
        <v>-6.6525123849964611</v>
      </c>
      <c r="R26" s="284"/>
      <c r="S26" s="242"/>
      <c r="T26" s="243"/>
      <c r="U26" s="243"/>
      <c r="V26" s="243"/>
      <c r="W26" s="244"/>
      <c r="X26" s="126"/>
      <c r="Y26" s="127"/>
      <c r="Z26" s="127"/>
      <c r="AA26" s="127"/>
      <c r="AB26" s="128"/>
      <c r="AC26" s="284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4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</row>
    <row r="27" spans="1:132" s="74" customFormat="1" ht="14.25" thickTop="1" thickBot="1" x14ac:dyDescent="0.25">
      <c r="A27" s="131">
        <v>41163</v>
      </c>
      <c r="B27" s="339" t="s">
        <v>38</v>
      </c>
      <c r="C27" s="335">
        <v>3.35</v>
      </c>
      <c r="D27" s="353">
        <v>9</v>
      </c>
      <c r="E27" s="362" t="s">
        <v>25</v>
      </c>
      <c r="F27" s="370">
        <v>0.5</v>
      </c>
      <c r="G27" s="29"/>
      <c r="H27" s="245">
        <v>-0.1</v>
      </c>
      <c r="I27" s="246">
        <f>H27/$C$15</f>
        <v>-0.05</v>
      </c>
      <c r="J27" s="246">
        <v>0.8</v>
      </c>
      <c r="K27" s="246">
        <f>((((J27-$F27)*1)/2)/$C$10)*$C$12*1000</f>
        <v>7.5159574468085131</v>
      </c>
      <c r="L27" s="247">
        <f t="shared" si="0"/>
        <v>-6.6525123849964594</v>
      </c>
      <c r="M27" s="132">
        <v>0.2</v>
      </c>
      <c r="N27" s="133">
        <f>M27/$C$15</f>
        <v>0.1</v>
      </c>
      <c r="O27" s="133">
        <v>0.8</v>
      </c>
      <c r="P27" s="133">
        <f>((((O27-$F27)*1)/2)/$C$10)*$C$12*1000</f>
        <v>7.5159574468085131</v>
      </c>
      <c r="Q27" s="134">
        <f t="shared" si="1"/>
        <v>13.305024769992919</v>
      </c>
      <c r="R27" s="284"/>
      <c r="S27" s="245"/>
      <c r="T27" s="246"/>
      <c r="U27" s="246"/>
      <c r="V27" s="246"/>
      <c r="W27" s="247"/>
      <c r="X27" s="132"/>
      <c r="Y27" s="133"/>
      <c r="Z27" s="133"/>
      <c r="AA27" s="133"/>
      <c r="AB27" s="134"/>
      <c r="AC27" s="285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</row>
    <row r="28" spans="1:132" s="63" customFormat="1" ht="14.25" thickTop="1" thickBot="1" x14ac:dyDescent="0.25">
      <c r="A28" s="62"/>
      <c r="B28" s="341" t="s">
        <v>39</v>
      </c>
      <c r="C28" s="345">
        <v>3.2</v>
      </c>
      <c r="D28" s="354">
        <v>11</v>
      </c>
      <c r="E28" s="365" t="s">
        <v>25</v>
      </c>
      <c r="F28" s="371">
        <v>0.5</v>
      </c>
      <c r="G28" s="29"/>
      <c r="H28" s="242"/>
      <c r="I28" s="243"/>
      <c r="J28" s="243"/>
      <c r="K28" s="243"/>
      <c r="L28" s="244"/>
      <c r="M28" s="126"/>
      <c r="N28" s="127"/>
      <c r="O28" s="127"/>
      <c r="P28" s="127"/>
      <c r="Q28" s="128"/>
      <c r="R28" s="284"/>
      <c r="S28" s="242"/>
      <c r="T28" s="243"/>
      <c r="U28" s="243"/>
      <c r="V28" s="243"/>
      <c r="W28" s="244"/>
      <c r="X28" s="126"/>
      <c r="Y28" s="127"/>
      <c r="Z28" s="127"/>
      <c r="AA28" s="127"/>
      <c r="AB28" s="128"/>
      <c r="AC28" s="284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</row>
    <row r="29" spans="1:132" s="63" customFormat="1" ht="14.25" thickTop="1" thickBot="1" x14ac:dyDescent="0.25">
      <c r="A29" s="62">
        <v>41164</v>
      </c>
      <c r="B29" s="340" t="s">
        <v>42</v>
      </c>
      <c r="C29" s="265">
        <v>3.1</v>
      </c>
      <c r="D29" s="355">
        <v>12</v>
      </c>
      <c r="E29" s="363" t="s">
        <v>25</v>
      </c>
      <c r="F29" s="369">
        <v>0.5</v>
      </c>
      <c r="G29" s="29"/>
      <c r="H29" s="242">
        <v>-0.15</v>
      </c>
      <c r="I29" s="243">
        <f>H29/$C$15</f>
        <v>-7.4999999999999997E-2</v>
      </c>
      <c r="J29" s="243">
        <v>1</v>
      </c>
      <c r="K29" s="243">
        <f>((((J29-$F29)*1)/2)/$C$10)*$C$12*1000</f>
        <v>12.526595744680851</v>
      </c>
      <c r="L29" s="244">
        <f t="shared" ref="L29" si="2">I29/K29*1000</f>
        <v>-5.9872611464968157</v>
      </c>
      <c r="M29" s="126">
        <v>-0.05</v>
      </c>
      <c r="N29" s="127">
        <f>M29/$C$15</f>
        <v>-2.5000000000000001E-2</v>
      </c>
      <c r="O29" s="127">
        <v>1.05</v>
      </c>
      <c r="P29" s="127">
        <f>((((O29-$F29)*1)/2)/$C$10)*$C$12*1000</f>
        <v>13.779255319148939</v>
      </c>
      <c r="Q29" s="128">
        <f t="shared" ref="Q29" si="3">N29/P29*1000</f>
        <v>-1.814321559544489</v>
      </c>
      <c r="R29" s="284"/>
      <c r="S29" s="242">
        <v>-0.3</v>
      </c>
      <c r="T29" s="243">
        <f>S29/$C$15</f>
        <v>-0.15</v>
      </c>
      <c r="U29" s="243">
        <v>1</v>
      </c>
      <c r="V29" s="243">
        <f>((((U29-$F29)*1)/2)/$C$10)*$C$12*1000</f>
        <v>12.526595744680851</v>
      </c>
      <c r="W29" s="244">
        <f t="shared" ref="W29" si="4">T29/V29*1000</f>
        <v>-11.974522292993631</v>
      </c>
      <c r="X29" s="126">
        <v>-0.3</v>
      </c>
      <c r="Y29" s="127">
        <f>X29/$C$15</f>
        <v>-0.15</v>
      </c>
      <c r="Z29" s="127">
        <v>1</v>
      </c>
      <c r="AA29" s="127">
        <f>((((Z29-$F29)*1)/2)/$C$10)*$C$12*1000</f>
        <v>12.526595744680851</v>
      </c>
      <c r="AB29" s="128">
        <f t="shared" ref="AB29" si="5">Y29/AA29*1000</f>
        <v>-11.974522292993631</v>
      </c>
      <c r="AC29" s="284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</row>
    <row r="30" spans="1:132" s="141" customFormat="1" ht="14.25" thickTop="1" thickBot="1" x14ac:dyDescent="0.25">
      <c r="A30" s="139">
        <v>41165</v>
      </c>
      <c r="B30" s="342" t="s">
        <v>50</v>
      </c>
      <c r="C30" s="266">
        <v>3.4</v>
      </c>
      <c r="D30" s="356">
        <v>9</v>
      </c>
      <c r="E30" s="363" t="s">
        <v>25</v>
      </c>
      <c r="F30" s="372">
        <v>0.4</v>
      </c>
      <c r="G30" s="29"/>
      <c r="H30" s="248"/>
      <c r="I30" s="249"/>
      <c r="J30" s="249"/>
      <c r="K30" s="249"/>
      <c r="L30" s="250"/>
      <c r="M30" s="143"/>
      <c r="N30" s="144"/>
      <c r="O30" s="144"/>
      <c r="P30" s="144"/>
      <c r="Q30" s="145"/>
      <c r="R30" s="284"/>
      <c r="S30" s="248"/>
      <c r="T30" s="249"/>
      <c r="U30" s="249"/>
      <c r="V30" s="249"/>
      <c r="W30" s="250"/>
      <c r="X30" s="143"/>
      <c r="Y30" s="144"/>
      <c r="Z30" s="144"/>
      <c r="AA30" s="144"/>
      <c r="AB30" s="145"/>
      <c r="AC30" s="286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</row>
    <row r="31" spans="1:132" s="22" customFormat="1" ht="14.25" thickTop="1" thickBot="1" x14ac:dyDescent="0.25">
      <c r="A31" s="25">
        <v>41170</v>
      </c>
      <c r="B31" s="343" t="s">
        <v>60</v>
      </c>
      <c r="C31" s="264">
        <v>3.2</v>
      </c>
      <c r="D31" s="357">
        <v>11</v>
      </c>
      <c r="E31" s="366" t="s">
        <v>25</v>
      </c>
      <c r="F31" s="373">
        <v>0.5</v>
      </c>
      <c r="G31" s="29"/>
      <c r="H31" s="239"/>
      <c r="I31" s="240"/>
      <c r="J31" s="240"/>
      <c r="K31" s="240"/>
      <c r="L31" s="241"/>
      <c r="M31" s="122"/>
      <c r="N31" s="115"/>
      <c r="O31" s="115"/>
      <c r="P31" s="115"/>
      <c r="Q31" s="123"/>
      <c r="R31" s="284"/>
      <c r="S31" s="239">
        <v>-0.2</v>
      </c>
      <c r="T31" s="243">
        <f>S31/$C$15</f>
        <v>-0.1</v>
      </c>
      <c r="U31" s="240">
        <v>0.95</v>
      </c>
      <c r="V31" s="243">
        <f>((((U31-$F31)*1)/2)/$C$10)*$C$12*1000</f>
        <v>11.273936170212766</v>
      </c>
      <c r="W31" s="244">
        <f t="shared" ref="W31" si="6">T31/V31*1000</f>
        <v>-8.8700165133286148</v>
      </c>
      <c r="X31" s="122">
        <v>-0.2</v>
      </c>
      <c r="Y31" s="115">
        <f>X31/$C$15</f>
        <v>-0.1</v>
      </c>
      <c r="Z31" s="115">
        <v>0.95</v>
      </c>
      <c r="AA31" s="115">
        <f>((((Z31-$F31)*1)/2)/$C$10)*$C$12*1000</f>
        <v>11.273936170212766</v>
      </c>
      <c r="AB31" s="123">
        <f t="shared" ref="AB31" si="7">Y31/AA31*1000</f>
        <v>-8.8700165133286148</v>
      </c>
      <c r="AC31" s="287"/>
    </row>
    <row r="32" spans="1:132" s="63" customFormat="1" ht="14.25" thickTop="1" thickBot="1" x14ac:dyDescent="0.25">
      <c r="A32" s="62"/>
      <c r="B32" s="337" t="s">
        <v>61</v>
      </c>
      <c r="C32" s="265">
        <v>3.5</v>
      </c>
      <c r="D32" s="355">
        <v>14</v>
      </c>
      <c r="E32" s="363" t="s">
        <v>25</v>
      </c>
      <c r="F32" s="369">
        <v>0.5</v>
      </c>
      <c r="G32" s="29"/>
      <c r="H32" s="242">
        <v>-1.1000000000000001</v>
      </c>
      <c r="I32" s="243">
        <f>H32/$C$15</f>
        <v>-0.55000000000000004</v>
      </c>
      <c r="J32" s="243">
        <v>1.2</v>
      </c>
      <c r="K32" s="243">
        <f>((((J32-$F32)*1)/2)/$C$10)*$C$12*1000</f>
        <v>17.537234042553191</v>
      </c>
      <c r="L32" s="244">
        <f t="shared" ref="L32" si="8">I32/K32*1000</f>
        <v>-31.36184410069761</v>
      </c>
      <c r="M32" s="126">
        <v>-0.9</v>
      </c>
      <c r="N32" s="127">
        <f>M32/$C$15</f>
        <v>-0.45</v>
      </c>
      <c r="O32" s="127">
        <v>1.2</v>
      </c>
      <c r="P32" s="127">
        <f>((((O32-$F32)*1)/2)/$C$10)*$C$12*1000</f>
        <v>17.537234042553191</v>
      </c>
      <c r="Q32" s="128">
        <f t="shared" ref="Q32" si="9">N32/P32*1000</f>
        <v>-25.659690627843496</v>
      </c>
      <c r="R32" s="284"/>
      <c r="S32" s="242"/>
      <c r="T32" s="243"/>
      <c r="U32" s="243"/>
      <c r="V32" s="243"/>
      <c r="W32" s="244"/>
      <c r="X32" s="126"/>
      <c r="Y32" s="127"/>
      <c r="Z32" s="127"/>
      <c r="AA32" s="127"/>
      <c r="AB32" s="128"/>
      <c r="AC32" s="284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</row>
    <row r="33" spans="1:122" s="22" customFormat="1" ht="14.25" thickTop="1" thickBot="1" x14ac:dyDescent="0.25">
      <c r="A33" s="25">
        <v>41171</v>
      </c>
      <c r="B33" s="343" t="s">
        <v>62</v>
      </c>
      <c r="C33" s="346">
        <v>3.3</v>
      </c>
      <c r="D33" s="358" t="s">
        <v>50</v>
      </c>
      <c r="E33" s="366" t="s">
        <v>25</v>
      </c>
      <c r="F33" s="373">
        <v>0.45</v>
      </c>
      <c r="G33" s="29"/>
      <c r="H33" s="239"/>
      <c r="I33" s="240"/>
      <c r="J33" s="240"/>
      <c r="K33" s="240"/>
      <c r="L33" s="241"/>
      <c r="M33" s="122"/>
      <c r="N33" s="115"/>
      <c r="O33" s="115"/>
      <c r="P33" s="115"/>
      <c r="Q33" s="123"/>
      <c r="R33" s="284"/>
      <c r="S33" s="239"/>
      <c r="T33" s="240"/>
      <c r="U33" s="240"/>
      <c r="V33" s="240"/>
      <c r="W33" s="241"/>
      <c r="X33" s="122"/>
      <c r="Y33" s="115"/>
      <c r="Z33" s="115"/>
      <c r="AA33" s="115"/>
      <c r="AB33" s="123"/>
      <c r="AC33" s="287"/>
    </row>
    <row r="34" spans="1:122" s="63" customFormat="1" ht="14.25" thickTop="1" thickBot="1" x14ac:dyDescent="0.25">
      <c r="A34" s="62"/>
      <c r="B34" s="337" t="s">
        <v>63</v>
      </c>
      <c r="C34" s="334"/>
      <c r="D34" s="359" t="s">
        <v>60</v>
      </c>
      <c r="E34" s="363" t="s">
        <v>25</v>
      </c>
      <c r="F34" s="265">
        <v>0.45</v>
      </c>
      <c r="G34" s="22"/>
      <c r="H34" s="242"/>
      <c r="I34" s="243"/>
      <c r="J34" s="243"/>
      <c r="K34" s="243"/>
      <c r="L34" s="244"/>
      <c r="M34" s="126"/>
      <c r="N34" s="127"/>
      <c r="O34" s="127"/>
      <c r="P34" s="127"/>
      <c r="Q34" s="128"/>
      <c r="R34" s="284"/>
      <c r="S34" s="242"/>
      <c r="T34" s="243"/>
      <c r="U34" s="243"/>
      <c r="V34" s="243"/>
      <c r="W34" s="244"/>
      <c r="X34" s="126"/>
      <c r="Y34" s="127"/>
      <c r="Z34" s="127"/>
      <c r="AA34" s="127"/>
      <c r="AB34" s="128"/>
      <c r="AC34" s="284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</row>
    <row r="35" spans="1:122" s="22" customFormat="1" ht="14.25" thickTop="1" thickBot="1" x14ac:dyDescent="0.25">
      <c r="A35" s="25">
        <v>41177</v>
      </c>
      <c r="B35" s="343" t="s">
        <v>75</v>
      </c>
      <c r="C35" s="346">
        <v>3.4</v>
      </c>
      <c r="D35" s="358" t="s">
        <v>50</v>
      </c>
      <c r="E35" s="366" t="s">
        <v>25</v>
      </c>
      <c r="F35" s="264">
        <v>0.45</v>
      </c>
      <c r="H35" s="239">
        <v>-1</v>
      </c>
      <c r="I35" s="240">
        <f>H35/$C$15</f>
        <v>-0.5</v>
      </c>
      <c r="J35" s="240">
        <v>1.1000000000000001</v>
      </c>
      <c r="K35" s="240">
        <f>((((J35-$F35)*1)/2)/$C$10)*$C$12*1000</f>
        <v>16.284574468085111</v>
      </c>
      <c r="L35" s="241">
        <f t="shared" ref="L35:L36" si="10">I35/K35*1000</f>
        <v>-30.703903315368276</v>
      </c>
      <c r="M35" s="122">
        <v>-0.9</v>
      </c>
      <c r="N35" s="115">
        <f>M35/$C$15</f>
        <v>-0.45</v>
      </c>
      <c r="O35" s="115">
        <v>1.1000000000000001</v>
      </c>
      <c r="P35" s="115">
        <f>((((O35-$F35)*1)/2)/$C$10)*$C$12*1000</f>
        <v>16.284574468085111</v>
      </c>
      <c r="Q35" s="123">
        <f t="shared" ref="Q35:Q36" si="11">N35/P35*1000</f>
        <v>-27.633512983831448</v>
      </c>
      <c r="R35" s="284"/>
      <c r="S35" s="239">
        <v>-1.3</v>
      </c>
      <c r="T35" s="240">
        <f>S35/$C$15</f>
        <v>-0.65</v>
      </c>
      <c r="U35" s="240">
        <v>1.1000000000000001</v>
      </c>
      <c r="V35" s="240">
        <f>((((U35-$F35)*1)/2)/$C$10)*$C$12*1000</f>
        <v>16.284574468085111</v>
      </c>
      <c r="W35" s="241">
        <f t="shared" ref="W35:W36" si="12">T35/V35*1000</f>
        <v>-39.915074309978763</v>
      </c>
      <c r="X35" s="122">
        <v>-1.4</v>
      </c>
      <c r="Y35" s="115">
        <f>X35/$C$15</f>
        <v>-0.7</v>
      </c>
      <c r="Z35" s="115">
        <v>1.1000000000000001</v>
      </c>
      <c r="AA35" s="115">
        <f>((((Z35-$F35)*1)/2)/$C$10)*$C$12*1000</f>
        <v>16.284574468085111</v>
      </c>
      <c r="AB35" s="123">
        <f t="shared" ref="AB35:AB36" si="13">Y35/AA35*1000</f>
        <v>-42.985464641515584</v>
      </c>
      <c r="AC35" s="287"/>
    </row>
    <row r="36" spans="1:122" s="63" customFormat="1" ht="14.25" thickTop="1" thickBot="1" x14ac:dyDescent="0.25">
      <c r="A36" s="62"/>
      <c r="B36" s="337" t="s">
        <v>76</v>
      </c>
      <c r="C36" s="334">
        <v>3.6</v>
      </c>
      <c r="D36" s="359" t="s">
        <v>60</v>
      </c>
      <c r="E36" s="363" t="s">
        <v>25</v>
      </c>
      <c r="F36" s="265">
        <v>0.45</v>
      </c>
      <c r="G36" s="22"/>
      <c r="H36" s="242">
        <v>-0.9</v>
      </c>
      <c r="I36" s="243">
        <f>H36/$C$15</f>
        <v>-0.45</v>
      </c>
      <c r="J36" s="243">
        <v>0.9</v>
      </c>
      <c r="K36" s="243">
        <f>((((J36-$F36)*1)/2)/$C$10)*$C$12*1000</f>
        <v>11.273936170212767</v>
      </c>
      <c r="L36" s="244">
        <f t="shared" si="10"/>
        <v>-39.915074309978763</v>
      </c>
      <c r="M36" s="126">
        <v>-0.7</v>
      </c>
      <c r="N36" s="127">
        <f>M36/$C$15</f>
        <v>-0.35</v>
      </c>
      <c r="O36" s="127">
        <v>0.9</v>
      </c>
      <c r="P36" s="127">
        <f>((((O36-$F36)*1)/2)/$C$10)*$C$12*1000</f>
        <v>11.273936170212767</v>
      </c>
      <c r="Q36" s="128">
        <f t="shared" si="11"/>
        <v>-31.045057796650145</v>
      </c>
      <c r="R36" s="284"/>
      <c r="S36" s="242">
        <v>-0.5</v>
      </c>
      <c r="T36" s="243">
        <f>S36/$C$15</f>
        <v>-0.25</v>
      </c>
      <c r="U36" s="243">
        <v>0.9</v>
      </c>
      <c r="V36" s="243">
        <f>((((U36-$F36)*1)/2)/$C$10)*$C$12*1000</f>
        <v>11.273936170212767</v>
      </c>
      <c r="W36" s="244">
        <f t="shared" si="12"/>
        <v>-22.175041283321537</v>
      </c>
      <c r="X36" s="126">
        <v>-0.4</v>
      </c>
      <c r="Y36" s="127">
        <f>X36/$C$15</f>
        <v>-0.2</v>
      </c>
      <c r="Z36" s="127">
        <v>1</v>
      </c>
      <c r="AA36" s="127">
        <f>((((Z36-$F36)*1)/2)/$C$10)*$C$12*1000</f>
        <v>13.779255319148939</v>
      </c>
      <c r="AB36" s="128">
        <f t="shared" si="13"/>
        <v>-14.514572476355912</v>
      </c>
      <c r="AC36" s="284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</row>
    <row r="37" spans="1:122" s="141" customFormat="1" ht="14.25" thickTop="1" thickBot="1" x14ac:dyDescent="0.25">
      <c r="A37" s="139">
        <v>41184</v>
      </c>
      <c r="B37" s="344" t="s">
        <v>79</v>
      </c>
      <c r="C37" s="347">
        <v>3.25</v>
      </c>
      <c r="D37" s="360" t="s">
        <v>60</v>
      </c>
      <c r="E37" s="367" t="s">
        <v>25</v>
      </c>
      <c r="F37" s="266">
        <v>0.4</v>
      </c>
      <c r="G37" s="22"/>
      <c r="H37" s="248"/>
      <c r="I37" s="249"/>
      <c r="J37" s="249"/>
      <c r="K37" s="249"/>
      <c r="L37" s="250"/>
      <c r="M37" s="143"/>
      <c r="N37" s="144"/>
      <c r="O37" s="144"/>
      <c r="P37" s="144"/>
      <c r="Q37" s="145"/>
      <c r="R37" s="286"/>
      <c r="S37" s="248"/>
      <c r="T37" s="249"/>
      <c r="U37" s="249"/>
      <c r="V37" s="249"/>
      <c r="W37" s="250"/>
      <c r="X37" s="143"/>
      <c r="Y37" s="144"/>
      <c r="Z37" s="144"/>
      <c r="AA37" s="144"/>
      <c r="AB37" s="145"/>
      <c r="AC37" s="286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</row>
    <row r="38" spans="1:122" s="141" customFormat="1" ht="14.25" thickTop="1" thickBot="1" x14ac:dyDescent="0.25">
      <c r="A38" s="139">
        <v>41190</v>
      </c>
      <c r="B38" s="344" t="s">
        <v>80</v>
      </c>
      <c r="C38" s="347">
        <v>4</v>
      </c>
      <c r="D38" s="360" t="s">
        <v>60</v>
      </c>
      <c r="E38" s="367" t="s">
        <v>25</v>
      </c>
      <c r="F38" s="266">
        <v>0.4</v>
      </c>
      <c r="G38" s="22"/>
      <c r="H38" s="248"/>
      <c r="I38" s="249"/>
      <c r="J38" s="249"/>
      <c r="K38" s="249"/>
      <c r="L38" s="250"/>
      <c r="M38" s="143"/>
      <c r="N38" s="144"/>
      <c r="O38" s="144"/>
      <c r="P38" s="144"/>
      <c r="Q38" s="145"/>
      <c r="R38" s="286"/>
      <c r="S38" s="248"/>
      <c r="T38" s="249"/>
      <c r="U38" s="249"/>
      <c r="V38" s="249"/>
      <c r="W38" s="250"/>
      <c r="X38" s="143"/>
      <c r="Y38" s="144"/>
      <c r="Z38" s="144"/>
      <c r="AA38" s="144"/>
      <c r="AB38" s="145"/>
      <c r="AC38" s="286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</row>
    <row r="39" spans="1:122" s="22" customFormat="1" ht="13.5" thickTop="1" x14ac:dyDescent="0.2">
      <c r="A39" s="25"/>
      <c r="B39" s="26"/>
      <c r="C39" s="55"/>
      <c r="D39" s="376"/>
      <c r="E39" s="375"/>
      <c r="H39" s="239"/>
      <c r="I39" s="240"/>
      <c r="J39" s="240"/>
      <c r="K39" s="240"/>
      <c r="L39" s="241"/>
      <c r="M39" s="122"/>
      <c r="N39" s="115"/>
      <c r="O39" s="115"/>
      <c r="P39" s="115"/>
      <c r="Q39" s="123"/>
      <c r="R39" s="287"/>
      <c r="S39" s="239"/>
      <c r="T39" s="240"/>
      <c r="U39" s="240"/>
      <c r="V39" s="240"/>
      <c r="W39" s="241"/>
      <c r="X39" s="122"/>
      <c r="Y39" s="115"/>
      <c r="Z39" s="115"/>
      <c r="AA39" s="115"/>
      <c r="AB39" s="123"/>
      <c r="AC39" s="287"/>
    </row>
    <row r="40" spans="1:122" s="22" customFormat="1" x14ac:dyDescent="0.2">
      <c r="A40" s="25"/>
      <c r="B40" s="26"/>
      <c r="C40" s="55"/>
      <c r="D40" s="37"/>
      <c r="E40" s="21"/>
      <c r="H40" s="239"/>
      <c r="I40" s="240"/>
      <c r="J40" s="240"/>
      <c r="K40" s="240"/>
      <c r="L40" s="241"/>
      <c r="M40" s="122"/>
      <c r="N40" s="115"/>
      <c r="O40" s="115"/>
      <c r="P40" s="115"/>
      <c r="Q40" s="123"/>
      <c r="R40" s="287"/>
      <c r="S40" s="239"/>
      <c r="T40" s="240"/>
      <c r="U40" s="240"/>
      <c r="V40" s="240"/>
      <c r="W40" s="241"/>
      <c r="X40" s="122"/>
      <c r="Y40" s="115"/>
      <c r="Z40" s="115"/>
      <c r="AA40" s="115"/>
      <c r="AB40" s="123"/>
      <c r="AC40" s="287"/>
    </row>
    <row r="41" spans="1:122" s="87" customFormat="1" ht="13.5" thickBot="1" x14ac:dyDescent="0.25">
      <c r="A41" s="91"/>
      <c r="B41" s="92"/>
      <c r="C41" s="93"/>
      <c r="D41" s="94"/>
      <c r="E41" s="95"/>
      <c r="G41" s="22"/>
      <c r="H41" s="251"/>
      <c r="I41" s="252"/>
      <c r="J41" s="252"/>
      <c r="K41" s="252"/>
      <c r="L41" s="253"/>
      <c r="M41" s="124"/>
      <c r="N41" s="116"/>
      <c r="O41" s="116"/>
      <c r="P41" s="116"/>
      <c r="Q41" s="125"/>
      <c r="R41" s="288"/>
      <c r="S41" s="251"/>
      <c r="T41" s="252"/>
      <c r="U41" s="252"/>
      <c r="V41" s="252"/>
      <c r="W41" s="253"/>
      <c r="X41" s="124"/>
      <c r="Y41" s="116"/>
      <c r="Z41" s="116"/>
      <c r="AA41" s="116"/>
      <c r="AB41" s="125"/>
      <c r="AC41" s="288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</row>
    <row r="42" spans="1:122" s="21" customFormat="1" x14ac:dyDescent="0.2">
      <c r="A42" s="21" t="s">
        <v>36</v>
      </c>
      <c r="B42" s="137"/>
      <c r="C42" s="53">
        <f>AVERAGE(C23:C40)</f>
        <v>3.4846153846153851</v>
      </c>
      <c r="D42" s="53">
        <f>AVERAGE(D23:D40)</f>
        <v>11</v>
      </c>
      <c r="H42" s="254"/>
      <c r="I42" s="255">
        <f>AVERAGE(I23:I40)</f>
        <v>-0.30416666666666664</v>
      </c>
      <c r="J42" s="256"/>
      <c r="K42" s="255">
        <f>AVERAGE(K23:K40)</f>
        <v>13.361702127659576</v>
      </c>
      <c r="L42" s="275">
        <f>AVERAGE(L23:L40)</f>
        <v>-21.320936671255144</v>
      </c>
      <c r="M42" s="138"/>
      <c r="N42" s="293">
        <f>AVERAGE(N23:N40)</f>
        <v>-0.21249999999999999</v>
      </c>
      <c r="O42" s="113"/>
      <c r="P42" s="293">
        <f>AVERAGE(P23:P40)</f>
        <v>13.570478723404257</v>
      </c>
      <c r="Q42" s="294">
        <f>AVERAGE(Q23:Q40)</f>
        <v>-13.250011763812187</v>
      </c>
      <c r="R42" s="289"/>
      <c r="S42" s="254"/>
      <c r="T42" s="255">
        <f>AVERAGE(T23:T40)</f>
        <v>-0.28749999999999998</v>
      </c>
      <c r="U42" s="256"/>
      <c r="V42" s="255">
        <f>AVERAGE(V23:V40)</f>
        <v>12.839760638297875</v>
      </c>
      <c r="W42" s="275">
        <f>AVERAGE(W23:W40)</f>
        <v>-20.733663599905636</v>
      </c>
      <c r="X42" s="138"/>
      <c r="Y42" s="295">
        <f>AVERAGE(Y23:Y40)</f>
        <v>-0.28749999999999998</v>
      </c>
      <c r="Z42" s="113"/>
      <c r="AA42" s="293">
        <f>AVERAGE(AA23:AA40)</f>
        <v>13.466090425531917</v>
      </c>
      <c r="AB42" s="294">
        <f>AVERAGE(AB23:AB40)</f>
        <v>-19.586143981048437</v>
      </c>
      <c r="AC42" s="289"/>
      <c r="AY42" s="53"/>
      <c r="BA42" s="53"/>
      <c r="BB42" s="53"/>
      <c r="BD42" s="53"/>
      <c r="BF42" s="53"/>
      <c r="BG42" s="53"/>
      <c r="DG42" s="53"/>
      <c r="DI42" s="53"/>
      <c r="DJ42" s="53"/>
    </row>
    <row r="43" spans="1:122" s="21" customFormat="1" x14ac:dyDescent="0.2">
      <c r="A43" s="21" t="s">
        <v>37</v>
      </c>
      <c r="B43" s="137"/>
      <c r="C43" s="53">
        <f>STDEV(C23:C40)/SQRT(COUNT(C23:C40))</f>
        <v>0.10567011673136083</v>
      </c>
      <c r="D43" s="53">
        <f>STDEV(D23:D40)/SQRT(COUNT(D23:D40))</f>
        <v>0.7745966692414834</v>
      </c>
      <c r="H43" s="254"/>
      <c r="I43" s="255">
        <f>STDEV(I23:I40)/SQRT(COUNT(I23:I40))</f>
        <v>9.0925030168326676E-2</v>
      </c>
      <c r="J43" s="256"/>
      <c r="K43" s="255">
        <f>STDEV(K23:K40)/SQRT(COUNT(K23:K40))</f>
        <v>1.5055094421485273</v>
      </c>
      <c r="L43" s="275">
        <f>STDEV(L23:L40)/SQRT(COUNT(L23:L40))</f>
        <v>5.9136592149814327</v>
      </c>
      <c r="M43" s="138"/>
      <c r="N43" s="293">
        <f>STDEV(N23:N40)/SQRT(COUNT(N23:N40))</f>
        <v>9.6122751382455407E-2</v>
      </c>
      <c r="O43" s="113"/>
      <c r="P43" s="293">
        <f>STDEV(P23:P40)/SQRT(COUNT(P23:P40))</f>
        <v>1.4967986104482887</v>
      </c>
      <c r="Q43" s="294">
        <f>STDEV(Q23:Q40)/SQRT(COUNT(Q23:Q40))</f>
        <v>7.2042137530260364</v>
      </c>
      <c r="R43" s="289"/>
      <c r="S43" s="254"/>
      <c r="T43" s="255">
        <f>STDEV(T23:T40)/SQRT(COUNT(T23:T40))</f>
        <v>0.12479149276559952</v>
      </c>
      <c r="U43" s="256"/>
      <c r="V43" s="255">
        <f>STDEV(V23:V40)/SQRT(COUNT(V23:V40))</f>
        <v>1.1856231519822311</v>
      </c>
      <c r="W43" s="275">
        <f>STDEV(W23:W40)/SQRT(COUNT(W23:W40))</f>
        <v>6.9968609931171803</v>
      </c>
      <c r="X43" s="138"/>
      <c r="Y43" s="293">
        <f>STDEV(Y23:Y40)/SQRT(COUNT(Y23:Y40))</f>
        <v>0.13900689431343566</v>
      </c>
      <c r="Z43" s="113"/>
      <c r="AA43" s="293">
        <f>STDEV(AA23:AA40)/SQRT(COUNT(AA23:AA40))</f>
        <v>1.0696617488401983</v>
      </c>
      <c r="AB43" s="294">
        <f>STDEV(AB23:AB40)/SQRT(COUNT(AB23:AB40))</f>
        <v>7.8846962397897693</v>
      </c>
      <c r="AC43" s="289"/>
      <c r="AY43" s="53"/>
      <c r="BA43" s="53"/>
      <c r="BB43" s="53"/>
      <c r="BD43" s="53"/>
      <c r="BF43" s="53"/>
      <c r="BG43" s="53"/>
      <c r="DG43" s="53"/>
      <c r="DI43" s="53"/>
      <c r="DJ43" s="53"/>
    </row>
    <row r="44" spans="1:122" s="22" customFormat="1" x14ac:dyDescent="0.2">
      <c r="A44" s="25" t="s">
        <v>90</v>
      </c>
      <c r="B44" s="32"/>
      <c r="C44" s="271">
        <f>COUNT(C22:C38)</f>
        <v>13</v>
      </c>
      <c r="D44" s="271">
        <f>COUNT(D22:D38)</f>
        <v>6</v>
      </c>
      <c r="E44" s="81"/>
      <c r="F44" s="271">
        <f>COUNT(F22:F38)</f>
        <v>16</v>
      </c>
      <c r="G44" s="81"/>
      <c r="H44" s="279">
        <f t="shared" ref="H44:AB44" si="14">COUNT(H22:H38)</f>
        <v>6</v>
      </c>
      <c r="I44" s="280">
        <f t="shared" si="14"/>
        <v>6</v>
      </c>
      <c r="J44" s="280">
        <f t="shared" si="14"/>
        <v>6</v>
      </c>
      <c r="K44" s="280">
        <f t="shared" si="14"/>
        <v>6</v>
      </c>
      <c r="L44" s="281">
        <f t="shared" si="14"/>
        <v>6</v>
      </c>
      <c r="M44" s="279">
        <f t="shared" si="14"/>
        <v>6</v>
      </c>
      <c r="N44" s="280">
        <f t="shared" si="14"/>
        <v>6</v>
      </c>
      <c r="O44" s="280">
        <f t="shared" si="14"/>
        <v>6</v>
      </c>
      <c r="P44" s="280">
        <f t="shared" si="14"/>
        <v>6</v>
      </c>
      <c r="Q44" s="281">
        <f t="shared" si="14"/>
        <v>6</v>
      </c>
      <c r="R44" s="290"/>
      <c r="S44" s="279">
        <f t="shared" si="14"/>
        <v>4</v>
      </c>
      <c r="T44" s="280">
        <f t="shared" si="14"/>
        <v>4</v>
      </c>
      <c r="U44" s="280">
        <f t="shared" si="14"/>
        <v>4</v>
      </c>
      <c r="V44" s="280">
        <f t="shared" si="14"/>
        <v>4</v>
      </c>
      <c r="W44" s="281">
        <f t="shared" si="14"/>
        <v>4</v>
      </c>
      <c r="X44" s="279">
        <f t="shared" si="14"/>
        <v>4</v>
      </c>
      <c r="Y44" s="280">
        <f t="shared" si="14"/>
        <v>4</v>
      </c>
      <c r="Z44" s="280">
        <f t="shared" si="14"/>
        <v>4</v>
      </c>
      <c r="AA44" s="280">
        <f t="shared" si="14"/>
        <v>4</v>
      </c>
      <c r="AB44" s="281">
        <f t="shared" si="14"/>
        <v>4</v>
      </c>
      <c r="AC44" s="290"/>
      <c r="AD44" s="81"/>
      <c r="AE44" s="81"/>
      <c r="AF44" s="81"/>
      <c r="AG44" s="81"/>
      <c r="AH44" s="81"/>
      <c r="AI44" s="81"/>
      <c r="AJ44" s="81"/>
      <c r="AK44" s="55"/>
      <c r="AL44" s="55"/>
      <c r="AM44" s="55"/>
      <c r="AN44" s="55"/>
    </row>
    <row r="45" spans="1:122" s="22" customFormat="1" x14ac:dyDescent="0.2">
      <c r="A45" s="25"/>
      <c r="B45" s="96"/>
      <c r="C45" s="32"/>
      <c r="D45" s="55"/>
      <c r="E45" s="55"/>
      <c r="F45" s="21"/>
      <c r="G45" s="86"/>
      <c r="H45" s="53"/>
      <c r="I45" s="86"/>
      <c r="J45" s="53"/>
      <c r="K45" s="86"/>
      <c r="L45" s="53"/>
      <c r="M45" s="53"/>
      <c r="N45" s="53"/>
      <c r="O45" s="53"/>
    </row>
    <row r="46" spans="1:122" s="22" customFormat="1" x14ac:dyDescent="0.2">
      <c r="A46" s="25"/>
      <c r="B46" s="96"/>
      <c r="C46" s="32"/>
      <c r="D46" s="55"/>
      <c r="E46" s="55"/>
      <c r="F46" s="21"/>
      <c r="G46" s="86"/>
      <c r="H46" s="53"/>
      <c r="I46" s="86"/>
      <c r="J46" s="53"/>
      <c r="K46" s="86"/>
      <c r="L46" s="53"/>
      <c r="M46" s="53"/>
      <c r="N46" s="53"/>
      <c r="O46" s="53"/>
      <c r="P46" s="35"/>
      <c r="AU46" s="27"/>
      <c r="AZ46" s="27"/>
      <c r="BE46" s="27"/>
    </row>
    <row r="47" spans="1:122" s="22" customFormat="1" x14ac:dyDescent="0.2">
      <c r="A47" s="25"/>
      <c r="B47" s="32"/>
      <c r="C47" s="55"/>
      <c r="D47" s="55"/>
      <c r="E47" s="38"/>
      <c r="F47" s="21"/>
      <c r="G47" s="53"/>
      <c r="H47" s="86"/>
      <c r="I47" s="53"/>
      <c r="J47" s="86"/>
      <c r="K47" s="53"/>
      <c r="L47" s="53"/>
      <c r="M47" s="53"/>
      <c r="N47" s="53"/>
    </row>
    <row r="48" spans="1:122" s="22" customFormat="1" x14ac:dyDescent="0.2">
      <c r="A48" s="25"/>
      <c r="B48" s="32"/>
      <c r="C48" s="55"/>
      <c r="D48" s="55"/>
      <c r="E48" s="55"/>
      <c r="F48" s="21"/>
      <c r="H48" s="233" t="s">
        <v>95</v>
      </c>
      <c r="I48" s="234"/>
      <c r="J48" s="234"/>
      <c r="K48" s="234"/>
      <c r="L48" s="235"/>
      <c r="M48" s="296" t="s">
        <v>46</v>
      </c>
      <c r="N48" s="297"/>
      <c r="O48" s="297"/>
      <c r="P48" s="297"/>
      <c r="Q48" s="298"/>
      <c r="R48" s="282"/>
      <c r="S48" s="233" t="s">
        <v>96</v>
      </c>
      <c r="T48" s="234"/>
      <c r="U48" s="234"/>
      <c r="V48" s="234"/>
      <c r="W48" s="235"/>
      <c r="X48" s="310" t="s">
        <v>47</v>
      </c>
      <c r="Y48" s="311"/>
      <c r="Z48" s="311"/>
      <c r="AA48" s="311"/>
      <c r="AB48" s="312"/>
      <c r="AC48" s="282"/>
    </row>
    <row r="49" spans="1:29" s="22" customFormat="1" ht="25.5" x14ac:dyDescent="0.2">
      <c r="A49" s="25"/>
      <c r="B49" s="32"/>
      <c r="C49" s="80"/>
      <c r="D49" s="81"/>
      <c r="E49" s="81"/>
      <c r="F49" s="21"/>
      <c r="H49" s="236" t="s">
        <v>43</v>
      </c>
      <c r="I49" s="237" t="s">
        <v>44</v>
      </c>
      <c r="J49" s="237" t="s">
        <v>102</v>
      </c>
      <c r="K49" s="237" t="s">
        <v>101</v>
      </c>
      <c r="L49" s="238" t="s">
        <v>45</v>
      </c>
      <c r="M49" s="299" t="s">
        <v>43</v>
      </c>
      <c r="N49" s="111" t="s">
        <v>44</v>
      </c>
      <c r="O49" s="111" t="s">
        <v>40</v>
      </c>
      <c r="P49" s="111" t="s">
        <v>101</v>
      </c>
      <c r="Q49" s="300" t="s">
        <v>100</v>
      </c>
      <c r="R49" s="291"/>
      <c r="S49" s="236" t="s">
        <v>43</v>
      </c>
      <c r="T49" s="237" t="s">
        <v>44</v>
      </c>
      <c r="U49" s="237" t="s">
        <v>103</v>
      </c>
      <c r="V49" s="237" t="s">
        <v>101</v>
      </c>
      <c r="W49" s="238" t="s">
        <v>45</v>
      </c>
      <c r="X49" s="313" t="s">
        <v>43</v>
      </c>
      <c r="Y49" s="108" t="s">
        <v>44</v>
      </c>
      <c r="Z49" s="108" t="s">
        <v>40</v>
      </c>
      <c r="AA49" s="108" t="s">
        <v>41</v>
      </c>
      <c r="AB49" s="314" t="s">
        <v>45</v>
      </c>
      <c r="AC49" s="291"/>
    </row>
    <row r="50" spans="1:29" s="22" customFormat="1" x14ac:dyDescent="0.2">
      <c r="A50" s="25"/>
      <c r="B50" s="32"/>
      <c r="C50" s="80"/>
      <c r="D50" s="81"/>
      <c r="E50" s="81"/>
      <c r="F50" s="21"/>
      <c r="H50" s="239"/>
      <c r="I50" s="240"/>
      <c r="J50" s="240"/>
      <c r="K50" s="240"/>
      <c r="L50" s="241"/>
      <c r="M50" s="299"/>
      <c r="N50" s="111"/>
      <c r="O50" s="111"/>
      <c r="P50" s="111"/>
      <c r="Q50" s="300"/>
      <c r="R50" s="287"/>
      <c r="S50" s="239"/>
      <c r="T50" s="240"/>
      <c r="U50" s="240"/>
      <c r="V50" s="240"/>
      <c r="W50" s="241"/>
      <c r="X50" s="313"/>
      <c r="Y50" s="108"/>
      <c r="Z50" s="108"/>
      <c r="AA50" s="108"/>
      <c r="AB50" s="314"/>
      <c r="AC50" s="287"/>
    </row>
    <row r="51" spans="1:29" s="22" customFormat="1" ht="13.5" thickBot="1" x14ac:dyDescent="0.25">
      <c r="A51" s="58"/>
      <c r="B51" s="59"/>
      <c r="C51" s="80"/>
      <c r="D51" s="81"/>
      <c r="E51" s="81"/>
      <c r="F51" s="60"/>
      <c r="H51" s="242"/>
      <c r="I51" s="243"/>
      <c r="J51" s="243"/>
      <c r="K51" s="243"/>
      <c r="L51" s="244"/>
      <c r="M51" s="301"/>
      <c r="N51" s="129"/>
      <c r="O51" s="129"/>
      <c r="P51" s="129"/>
      <c r="Q51" s="302"/>
      <c r="R51" s="284"/>
      <c r="S51" s="242"/>
      <c r="T51" s="243"/>
      <c r="U51" s="243"/>
      <c r="V51" s="243"/>
      <c r="W51" s="244"/>
      <c r="X51" s="315"/>
      <c r="Y51" s="130"/>
      <c r="Z51" s="130"/>
      <c r="AA51" s="130"/>
      <c r="AB51" s="316"/>
      <c r="AC51" s="284"/>
    </row>
    <row r="52" spans="1:29" s="22" customFormat="1" ht="14.25" thickTop="1" thickBot="1" x14ac:dyDescent="0.25">
      <c r="A52" s="62">
        <v>41152</v>
      </c>
      <c r="B52" s="73" t="s">
        <v>29</v>
      </c>
      <c r="C52" s="80"/>
      <c r="D52" s="81"/>
      <c r="E52" s="81"/>
      <c r="F52" s="65">
        <v>0.5</v>
      </c>
      <c r="H52" s="242"/>
      <c r="I52" s="243"/>
      <c r="J52" s="243"/>
      <c r="K52" s="243"/>
      <c r="L52" s="244"/>
      <c r="M52" s="301"/>
      <c r="N52" s="129"/>
      <c r="O52" s="129"/>
      <c r="P52" s="129"/>
      <c r="Q52" s="302"/>
      <c r="R52" s="284"/>
      <c r="S52" s="242"/>
      <c r="T52" s="243"/>
      <c r="U52" s="243"/>
      <c r="V52" s="243"/>
      <c r="W52" s="244"/>
      <c r="X52" s="315"/>
      <c r="Y52" s="130"/>
      <c r="Z52" s="130"/>
      <c r="AA52" s="130"/>
      <c r="AB52" s="316"/>
      <c r="AC52" s="284"/>
    </row>
    <row r="53" spans="1:29" s="22" customFormat="1" ht="13.5" thickTop="1" x14ac:dyDescent="0.2">
      <c r="A53" s="131">
        <v>41157</v>
      </c>
      <c r="B53" s="75" t="s">
        <v>30</v>
      </c>
      <c r="C53" s="80"/>
      <c r="D53" s="81"/>
      <c r="E53" s="81"/>
      <c r="F53" s="77">
        <v>0.4</v>
      </c>
      <c r="H53" s="245"/>
      <c r="I53" s="246"/>
      <c r="J53" s="246"/>
      <c r="K53" s="246"/>
      <c r="L53" s="247"/>
      <c r="M53" s="303"/>
      <c r="N53" s="135"/>
      <c r="O53" s="135"/>
      <c r="P53" s="135"/>
      <c r="Q53" s="304"/>
      <c r="R53" s="285"/>
      <c r="S53" s="245"/>
      <c r="T53" s="246"/>
      <c r="U53" s="246"/>
      <c r="V53" s="246"/>
      <c r="W53" s="247"/>
      <c r="X53" s="317"/>
      <c r="Y53" s="136"/>
      <c r="Z53" s="136"/>
      <c r="AA53" s="136"/>
      <c r="AB53" s="318"/>
      <c r="AC53" s="285"/>
    </row>
    <row r="54" spans="1:29" s="22" customFormat="1" ht="13.5" thickBot="1" x14ac:dyDescent="0.25">
      <c r="A54" s="62"/>
      <c r="B54" s="73" t="s">
        <v>31</v>
      </c>
      <c r="C54" s="82"/>
      <c r="D54" s="81"/>
      <c r="E54" s="81"/>
      <c r="F54" s="65">
        <v>0.4</v>
      </c>
      <c r="G54" s="42"/>
      <c r="H54" s="242"/>
      <c r="I54" s="243"/>
      <c r="J54" s="243"/>
      <c r="K54" s="243"/>
      <c r="L54" s="244"/>
      <c r="M54" s="301"/>
      <c r="N54" s="129"/>
      <c r="O54" s="129"/>
      <c r="P54" s="129"/>
      <c r="Q54" s="302"/>
      <c r="R54" s="284"/>
      <c r="S54" s="242"/>
      <c r="T54" s="243"/>
      <c r="U54" s="243"/>
      <c r="V54" s="243"/>
      <c r="W54" s="244"/>
      <c r="X54" s="315"/>
      <c r="Y54" s="130"/>
      <c r="Z54" s="130"/>
      <c r="AA54" s="130"/>
      <c r="AB54" s="316"/>
      <c r="AC54" s="284"/>
    </row>
    <row r="55" spans="1:29" s="22" customFormat="1" ht="13.5" thickTop="1" x14ac:dyDescent="0.2">
      <c r="A55" s="131">
        <v>41159</v>
      </c>
      <c r="B55" s="88" t="s">
        <v>32</v>
      </c>
      <c r="C55" s="80"/>
      <c r="D55" s="81"/>
      <c r="E55" s="81"/>
      <c r="F55" s="77">
        <v>0.4</v>
      </c>
      <c r="H55" s="245"/>
      <c r="I55" s="246"/>
      <c r="J55" s="246"/>
      <c r="K55" s="246"/>
      <c r="L55" s="247"/>
      <c r="M55" s="303"/>
      <c r="N55" s="135"/>
      <c r="O55" s="135"/>
      <c r="P55" s="135"/>
      <c r="Q55" s="304"/>
      <c r="R55" s="285"/>
      <c r="S55" s="245"/>
      <c r="T55" s="246"/>
      <c r="U55" s="246"/>
      <c r="V55" s="246"/>
      <c r="W55" s="247"/>
      <c r="X55" s="319"/>
      <c r="Y55" s="136"/>
      <c r="Z55" s="136"/>
      <c r="AA55" s="136"/>
      <c r="AB55" s="318"/>
      <c r="AC55" s="285"/>
    </row>
    <row r="56" spans="1:29" s="22" customFormat="1" ht="13.5" thickBot="1" x14ac:dyDescent="0.25">
      <c r="A56" s="62"/>
      <c r="B56" s="64"/>
      <c r="C56" s="83"/>
      <c r="D56" s="81"/>
      <c r="E56" s="81"/>
      <c r="F56" s="65">
        <v>0.4</v>
      </c>
      <c r="H56" s="242"/>
      <c r="I56" s="243"/>
      <c r="J56" s="243"/>
      <c r="K56" s="243"/>
      <c r="L56" s="244"/>
      <c r="M56" s="301"/>
      <c r="N56" s="129"/>
      <c r="O56" s="129"/>
      <c r="P56" s="129"/>
      <c r="Q56" s="302"/>
      <c r="R56" s="284"/>
      <c r="S56" s="242">
        <v>-0.8</v>
      </c>
      <c r="T56" s="243">
        <f>S56/$C$15</f>
        <v>-0.4</v>
      </c>
      <c r="U56" s="243">
        <v>0.95</v>
      </c>
      <c r="V56" s="243">
        <f>((((U56-$F26)*1)/2)/$C$10)*$C$12*1000</f>
        <v>13.779255319148936</v>
      </c>
      <c r="W56" s="244">
        <f t="shared" ref="W56:W57" si="15">T56/V56*1000</f>
        <v>-29.029144952711832</v>
      </c>
      <c r="X56" s="315">
        <v>-0.85</v>
      </c>
      <c r="Y56" s="130">
        <f>X56/$C$15</f>
        <v>-0.42499999999999999</v>
      </c>
      <c r="Z56" s="130">
        <v>0.95</v>
      </c>
      <c r="AA56" s="130">
        <f>((((Z56-$F26)*1)/2)/$C$10)*$C$12*1000</f>
        <v>13.779255319148936</v>
      </c>
      <c r="AB56" s="316">
        <f t="shared" ref="AB56:AB57" si="16">Y56/AA56*1000</f>
        <v>-30.84346651225632</v>
      </c>
      <c r="AC56" s="284"/>
    </row>
    <row r="57" spans="1:29" s="22" customFormat="1" ht="13.5" thickTop="1" x14ac:dyDescent="0.2">
      <c r="A57" s="131">
        <v>41163</v>
      </c>
      <c r="B57" s="88" t="s">
        <v>38</v>
      </c>
      <c r="C57" s="82"/>
      <c r="D57" s="81"/>
      <c r="E57" s="81"/>
      <c r="F57" s="77">
        <v>0.5</v>
      </c>
      <c r="H57" s="245"/>
      <c r="I57" s="246"/>
      <c r="J57" s="246"/>
      <c r="K57" s="246"/>
      <c r="L57" s="247"/>
      <c r="M57" s="303"/>
      <c r="N57" s="135"/>
      <c r="O57" s="135"/>
      <c r="P57" s="135"/>
      <c r="Q57" s="304"/>
      <c r="R57" s="285"/>
      <c r="S57" s="245">
        <v>-0.1</v>
      </c>
      <c r="T57" s="246">
        <f>S57/$C$15</f>
        <v>-0.05</v>
      </c>
      <c r="U57" s="246">
        <v>0.8</v>
      </c>
      <c r="V57" s="246">
        <f>((((U57-$F27)*1)/2)/$C$10)*$C$12*1000</f>
        <v>7.5159574468085131</v>
      </c>
      <c r="W57" s="247">
        <f t="shared" si="15"/>
        <v>-6.6525123849964594</v>
      </c>
      <c r="X57" s="317">
        <v>-0.1</v>
      </c>
      <c r="Y57" s="136">
        <f>X57/$C$15</f>
        <v>-0.05</v>
      </c>
      <c r="Z57" s="136">
        <v>0.8</v>
      </c>
      <c r="AA57" s="136">
        <f>((((Z57-$F27)*1)/2)/$C$10)*$C$12*1000</f>
        <v>7.5159574468085131</v>
      </c>
      <c r="AB57" s="318">
        <f t="shared" si="16"/>
        <v>-6.6525123849964594</v>
      </c>
      <c r="AC57" s="285"/>
    </row>
    <row r="58" spans="1:29" s="46" customFormat="1" ht="13.5" thickBot="1" x14ac:dyDescent="0.25">
      <c r="A58" s="62"/>
      <c r="B58" s="89" t="s">
        <v>39</v>
      </c>
      <c r="C58" s="84"/>
      <c r="D58" s="85"/>
      <c r="E58" s="85"/>
      <c r="F58" s="90">
        <v>0.5</v>
      </c>
      <c r="G58" s="50"/>
      <c r="H58" s="242"/>
      <c r="I58" s="243"/>
      <c r="J58" s="243"/>
      <c r="K58" s="243"/>
      <c r="L58" s="244"/>
      <c r="M58" s="301"/>
      <c r="N58" s="129"/>
      <c r="O58" s="129"/>
      <c r="P58" s="129"/>
      <c r="Q58" s="302"/>
      <c r="R58" s="284"/>
      <c r="S58" s="242"/>
      <c r="T58" s="243"/>
      <c r="U58" s="243"/>
      <c r="V58" s="243"/>
      <c r="W58" s="244"/>
      <c r="X58" s="315"/>
      <c r="Y58" s="130"/>
      <c r="Z58" s="130"/>
      <c r="AA58" s="130"/>
      <c r="AB58" s="316"/>
      <c r="AC58" s="284"/>
    </row>
    <row r="59" spans="1:29" s="22" customFormat="1" ht="14.25" thickTop="1" thickBot="1" x14ac:dyDescent="0.25">
      <c r="A59" s="62">
        <v>41164</v>
      </c>
      <c r="B59" s="64" t="s">
        <v>42</v>
      </c>
      <c r="C59" s="80"/>
      <c r="D59" s="81"/>
      <c r="E59" s="81"/>
      <c r="F59" s="65">
        <v>0.5</v>
      </c>
      <c r="H59" s="242">
        <v>-0.4</v>
      </c>
      <c r="I59" s="243">
        <f>H59/$C$15</f>
        <v>-0.2</v>
      </c>
      <c r="J59" s="243">
        <v>1.1000000000000001</v>
      </c>
      <c r="K59" s="243">
        <f>((((J59-$F29)*1)/2)/$C$10)*$C$12*1000</f>
        <v>15.031914893617026</v>
      </c>
      <c r="L59" s="244">
        <f>I59/K59*1000</f>
        <v>-13.305024769992919</v>
      </c>
      <c r="M59" s="301">
        <v>-0.2</v>
      </c>
      <c r="N59" s="129">
        <f>M59/$C$15</f>
        <v>-0.1</v>
      </c>
      <c r="O59" s="129">
        <v>1.1000000000000001</v>
      </c>
      <c r="P59" s="129">
        <f>((((O59-$F29)*1)/2)/$C$10)*$C$12*1000</f>
        <v>15.031914893617026</v>
      </c>
      <c r="Q59" s="302">
        <f t="shared" ref="Q59" si="17">N59/P59*1000</f>
        <v>-6.6525123849964594</v>
      </c>
      <c r="R59" s="284"/>
      <c r="S59" s="242">
        <v>-0.4</v>
      </c>
      <c r="T59" s="243">
        <f>S59/$C$15</f>
        <v>-0.2</v>
      </c>
      <c r="U59" s="243">
        <v>1.1000000000000001</v>
      </c>
      <c r="V59" s="243">
        <f>((((U59-$F29)*1)/2)/$C$10)*$C$12*1000</f>
        <v>15.031914893617026</v>
      </c>
      <c r="W59" s="244">
        <f t="shared" ref="W59" si="18">T59/V59*1000</f>
        <v>-13.305024769992919</v>
      </c>
      <c r="X59" s="320">
        <v>-0.4</v>
      </c>
      <c r="Y59" s="130">
        <f>X59/$C$15</f>
        <v>-0.2</v>
      </c>
      <c r="Z59" s="130">
        <v>1</v>
      </c>
      <c r="AA59" s="130">
        <f>((((Z59-$F29)*1)/2)/$C$10)*$C$12*1000</f>
        <v>12.526595744680851</v>
      </c>
      <c r="AB59" s="316">
        <f t="shared" ref="AB59" si="19">Y59/AA59*1000</f>
        <v>-15.966029723991509</v>
      </c>
      <c r="AC59" s="284"/>
    </row>
    <row r="60" spans="1:29" s="22" customFormat="1" ht="14.25" thickTop="1" thickBot="1" x14ac:dyDescent="0.25">
      <c r="A60" s="139">
        <v>41165</v>
      </c>
      <c r="B60" s="140" t="s">
        <v>50</v>
      </c>
      <c r="C60" s="80"/>
      <c r="D60" s="81"/>
      <c r="E60" s="81"/>
      <c r="F60" s="142">
        <v>0.4</v>
      </c>
      <c r="H60" s="248"/>
      <c r="I60" s="249"/>
      <c r="J60" s="249"/>
      <c r="K60" s="249"/>
      <c r="L60" s="250"/>
      <c r="M60" s="305"/>
      <c r="N60" s="146"/>
      <c r="O60" s="146"/>
      <c r="P60" s="146"/>
      <c r="Q60" s="306"/>
      <c r="R60" s="286"/>
      <c r="S60" s="248"/>
      <c r="T60" s="249"/>
      <c r="U60" s="249"/>
      <c r="V60" s="249"/>
      <c r="W60" s="250"/>
      <c r="X60" s="321"/>
      <c r="Y60" s="147"/>
      <c r="Z60" s="147"/>
      <c r="AA60" s="147"/>
      <c r="AB60" s="322"/>
      <c r="AC60" s="286"/>
    </row>
    <row r="61" spans="1:29" s="22" customFormat="1" ht="13.5" thickTop="1" x14ac:dyDescent="0.2">
      <c r="A61" s="25">
        <v>41170</v>
      </c>
      <c r="B61" s="26" t="s">
        <v>60</v>
      </c>
      <c r="C61" s="38"/>
      <c r="D61" s="34"/>
      <c r="E61" s="34"/>
      <c r="F61" s="29">
        <v>0.5</v>
      </c>
      <c r="H61" s="239"/>
      <c r="I61" s="240"/>
      <c r="J61" s="240"/>
      <c r="K61" s="240"/>
      <c r="L61" s="241"/>
      <c r="M61" s="299"/>
      <c r="N61" s="111"/>
      <c r="O61" s="111"/>
      <c r="P61" s="111"/>
      <c r="Q61" s="300"/>
      <c r="R61" s="287"/>
      <c r="S61" s="239">
        <v>-0.2</v>
      </c>
      <c r="T61" s="240">
        <f>S61/$C$15</f>
        <v>-0.1</v>
      </c>
      <c r="U61" s="240">
        <v>0.95</v>
      </c>
      <c r="V61" s="240"/>
      <c r="W61" s="241"/>
      <c r="X61" s="313">
        <v>-0.2</v>
      </c>
      <c r="Y61" s="108">
        <f>X61/$C$15</f>
        <v>-0.1</v>
      </c>
      <c r="Z61" s="108">
        <v>0.95</v>
      </c>
      <c r="AA61" s="108">
        <f>((((Z61-$F31)*1)/2)/$C$10)*$C$12*1000</f>
        <v>11.273936170212766</v>
      </c>
      <c r="AB61" s="314">
        <f t="shared" ref="AB61" si="20">Y61/AA61*1000</f>
        <v>-8.8700165133286148</v>
      </c>
      <c r="AC61" s="287"/>
    </row>
    <row r="62" spans="1:29" s="22" customFormat="1" ht="13.5" thickBot="1" x14ac:dyDescent="0.25">
      <c r="A62" s="62"/>
      <c r="B62" s="73" t="s">
        <v>61</v>
      </c>
      <c r="C62" s="48"/>
      <c r="D62" s="49"/>
      <c r="E62" s="49"/>
      <c r="F62" s="65">
        <v>0.5</v>
      </c>
      <c r="H62" s="242">
        <v>-1.2</v>
      </c>
      <c r="I62" s="243">
        <f>H62/$C$15</f>
        <v>-0.6</v>
      </c>
      <c r="J62" s="243">
        <v>1.2</v>
      </c>
      <c r="K62" s="243">
        <f>((((J62-$F32)*1)/2)/$C$10)*$C$12*1000</f>
        <v>17.537234042553191</v>
      </c>
      <c r="L62" s="244">
        <f t="shared" ref="L62" si="21">I62/K62*1000</f>
        <v>-34.212920837124656</v>
      </c>
      <c r="M62" s="301">
        <v>-0.9</v>
      </c>
      <c r="N62" s="129">
        <f>M62/$C$15</f>
        <v>-0.45</v>
      </c>
      <c r="O62" s="129">
        <v>1.2</v>
      </c>
      <c r="P62" s="129">
        <f>((((O62-$F32)*1)/2)/$C$10)*$C$12*1000</f>
        <v>17.537234042553191</v>
      </c>
      <c r="Q62" s="302">
        <f t="shared" ref="Q62" si="22">N62/P62*1000</f>
        <v>-25.659690627843496</v>
      </c>
      <c r="R62" s="284"/>
      <c r="S62" s="242"/>
      <c r="T62" s="243"/>
      <c r="U62" s="243"/>
      <c r="V62" s="243"/>
      <c r="W62" s="244"/>
      <c r="X62" s="315"/>
      <c r="Y62" s="130"/>
      <c r="Z62" s="130"/>
      <c r="AA62" s="130"/>
      <c r="AB62" s="316"/>
      <c r="AC62" s="284"/>
    </row>
    <row r="63" spans="1:29" s="22" customFormat="1" ht="13.5" thickTop="1" x14ac:dyDescent="0.2">
      <c r="A63" s="25">
        <v>41171</v>
      </c>
      <c r="B63" s="26" t="s">
        <v>62</v>
      </c>
      <c r="C63" s="33"/>
      <c r="D63" s="34"/>
      <c r="E63" s="34"/>
      <c r="F63" s="29">
        <v>0.45</v>
      </c>
      <c r="H63" s="239"/>
      <c r="I63" s="240"/>
      <c r="J63" s="240"/>
      <c r="K63" s="240"/>
      <c r="L63" s="241"/>
      <c r="M63" s="299"/>
      <c r="N63" s="111"/>
      <c r="O63" s="111"/>
      <c r="P63" s="111"/>
      <c r="Q63" s="300"/>
      <c r="R63" s="287"/>
      <c r="S63" s="239"/>
      <c r="T63" s="240"/>
      <c r="U63" s="240"/>
      <c r="V63" s="240"/>
      <c r="W63" s="241"/>
      <c r="X63" s="313"/>
      <c r="Y63" s="108"/>
      <c r="Z63" s="108"/>
      <c r="AA63" s="108"/>
      <c r="AB63" s="314"/>
      <c r="AC63" s="287"/>
    </row>
    <row r="64" spans="1:29" s="22" customFormat="1" ht="13.5" thickBot="1" x14ac:dyDescent="0.25">
      <c r="A64" s="62"/>
      <c r="B64" s="73" t="s">
        <v>63</v>
      </c>
      <c r="C64" s="33"/>
      <c r="D64" s="34"/>
      <c r="E64" s="34"/>
      <c r="F64" s="63">
        <v>0.45</v>
      </c>
      <c r="H64" s="242"/>
      <c r="I64" s="243"/>
      <c r="J64" s="243"/>
      <c r="K64" s="243"/>
      <c r="L64" s="244"/>
      <c r="M64" s="301"/>
      <c r="N64" s="129"/>
      <c r="O64" s="129"/>
      <c r="P64" s="129"/>
      <c r="Q64" s="302"/>
      <c r="R64" s="284"/>
      <c r="S64" s="242"/>
      <c r="T64" s="243"/>
      <c r="U64" s="243"/>
      <c r="V64" s="243"/>
      <c r="W64" s="244"/>
      <c r="X64" s="315"/>
      <c r="Y64" s="130"/>
      <c r="Z64" s="130"/>
      <c r="AA64" s="130"/>
      <c r="AB64" s="316"/>
      <c r="AC64" s="284"/>
    </row>
    <row r="65" spans="1:39" s="22" customFormat="1" ht="13.5" thickTop="1" x14ac:dyDescent="0.2">
      <c r="A65" s="25">
        <v>41177</v>
      </c>
      <c r="B65" s="26" t="s">
        <v>75</v>
      </c>
      <c r="C65" s="33"/>
      <c r="D65" s="34"/>
      <c r="E65" s="34"/>
      <c r="F65" s="22">
        <v>0.45</v>
      </c>
      <c r="H65" s="239">
        <v>-0.8</v>
      </c>
      <c r="I65" s="240">
        <f>H65/$C$15</f>
        <v>-0.4</v>
      </c>
      <c r="J65" s="240">
        <v>1.1000000000000001</v>
      </c>
      <c r="K65" s="240">
        <f>((((J65-$F35)*1)/2)/$C$10)*$C$12*1000</f>
        <v>16.284574468085111</v>
      </c>
      <c r="L65" s="241">
        <f t="shared" ref="L65:L66" si="23">I65/K65*1000</f>
        <v>-24.56312265229462</v>
      </c>
      <c r="M65" s="299">
        <v>-0.7</v>
      </c>
      <c r="N65" s="111">
        <f>M65/$C$15</f>
        <v>-0.35</v>
      </c>
      <c r="O65" s="111">
        <v>1.2</v>
      </c>
      <c r="P65" s="111">
        <f>((((O65-$F35)*1)/2)/$C$10)*$C$12*1000</f>
        <v>18.789893617021278</v>
      </c>
      <c r="Q65" s="300">
        <f t="shared" ref="Q65:Q66" si="24">N65/P65*1000</f>
        <v>-18.627034677990089</v>
      </c>
      <c r="R65" s="287"/>
      <c r="S65" s="239">
        <v>-1.2</v>
      </c>
      <c r="T65" s="240">
        <f>S65/$C$15</f>
        <v>-0.6</v>
      </c>
      <c r="U65" s="240">
        <v>1.2</v>
      </c>
      <c r="V65" s="240">
        <f>((((U65-$F35)*1)/2)/$C$10)*$C$12*1000</f>
        <v>18.789893617021278</v>
      </c>
      <c r="W65" s="241">
        <f t="shared" ref="W65:W66" si="25">T65/V65*1000</f>
        <v>-31.932059447983011</v>
      </c>
      <c r="X65" s="313">
        <v>-1.2</v>
      </c>
      <c r="Y65" s="108">
        <f>X65/$C$15</f>
        <v>-0.6</v>
      </c>
      <c r="Z65" s="108">
        <v>1.2</v>
      </c>
      <c r="AA65" s="108">
        <f>((((Z65-$F35)*1)/2)/$C$10)*$C$12*1000</f>
        <v>18.789893617021278</v>
      </c>
      <c r="AB65" s="314">
        <f t="shared" ref="AB65" si="26">Y65/AA65*1000</f>
        <v>-31.932059447983011</v>
      </c>
      <c r="AC65" s="287"/>
    </row>
    <row r="66" spans="1:39" s="22" customFormat="1" ht="13.5" thickBot="1" x14ac:dyDescent="0.25">
      <c r="A66" s="62"/>
      <c r="B66" s="73" t="s">
        <v>76</v>
      </c>
      <c r="C66" s="33"/>
      <c r="D66" s="34"/>
      <c r="E66" s="34"/>
      <c r="F66" s="63">
        <v>0.45</v>
      </c>
      <c r="H66" s="242">
        <v>-1</v>
      </c>
      <c r="I66" s="243">
        <f>H66/$C$15</f>
        <v>-0.5</v>
      </c>
      <c r="J66" s="243">
        <v>0.9</v>
      </c>
      <c r="K66" s="243">
        <f>((((J66-$F36)*1)/2)/$C$10)*$C$12*1000</f>
        <v>11.273936170212767</v>
      </c>
      <c r="L66" s="244">
        <f t="shared" si="23"/>
        <v>-44.350082566643074</v>
      </c>
      <c r="M66" s="301">
        <v>-0.8</v>
      </c>
      <c r="N66" s="129">
        <f>M66/$C$15</f>
        <v>-0.4</v>
      </c>
      <c r="O66" s="129">
        <v>0.9</v>
      </c>
      <c r="P66" s="129">
        <f>((((O66-$F36)*1)/2)/$C$10)*$C$12*1000</f>
        <v>11.273936170212767</v>
      </c>
      <c r="Q66" s="302">
        <f t="shared" si="24"/>
        <v>-35.480066053314459</v>
      </c>
      <c r="R66" s="284"/>
      <c r="S66" s="242">
        <v>-0.7</v>
      </c>
      <c r="T66" s="243">
        <f>S66/$C$15</f>
        <v>-0.35</v>
      </c>
      <c r="U66" s="243">
        <v>0.9</v>
      </c>
      <c r="V66" s="243">
        <f>((((U66-$F36)*1)/2)/$C$10)*$C$12*1000</f>
        <v>11.273936170212767</v>
      </c>
      <c r="W66" s="244">
        <f t="shared" si="25"/>
        <v>-31.045057796650145</v>
      </c>
      <c r="X66" s="315">
        <v>-0.6</v>
      </c>
      <c r="Y66" s="130">
        <f>X66/$C$15</f>
        <v>-0.3</v>
      </c>
      <c r="Z66" s="130">
        <v>1</v>
      </c>
      <c r="AA66" s="130">
        <f>((((Z66-$F36)*1)/2)/$C$10)*$C$12*1000</f>
        <v>13.779255319148939</v>
      </c>
      <c r="AB66" s="316">
        <f>Y66/AA66*1000</f>
        <v>-21.771858714533867</v>
      </c>
      <c r="AC66" s="284"/>
    </row>
    <row r="67" spans="1:39" s="22" customFormat="1" ht="14.25" thickTop="1" thickBot="1" x14ac:dyDescent="0.25">
      <c r="A67" s="139">
        <v>41184</v>
      </c>
      <c r="B67" s="225" t="s">
        <v>79</v>
      </c>
      <c r="C67" s="33"/>
      <c r="D67" s="34"/>
      <c r="E67" s="34"/>
      <c r="F67" s="141">
        <v>0.4</v>
      </c>
      <c r="H67" s="248"/>
      <c r="I67" s="249"/>
      <c r="J67" s="249"/>
      <c r="K67" s="249"/>
      <c r="L67" s="250"/>
      <c r="M67" s="305"/>
      <c r="N67" s="146"/>
      <c r="O67" s="146"/>
      <c r="P67" s="146"/>
      <c r="Q67" s="306"/>
      <c r="R67" s="286"/>
      <c r="S67" s="248"/>
      <c r="T67" s="249"/>
      <c r="U67" s="249"/>
      <c r="V67" s="249"/>
      <c r="W67" s="250"/>
      <c r="X67" s="321"/>
      <c r="Y67" s="147"/>
      <c r="Z67" s="147"/>
      <c r="AA67" s="147"/>
      <c r="AB67" s="322"/>
      <c r="AC67" s="286"/>
    </row>
    <row r="68" spans="1:39" s="22" customFormat="1" ht="14.25" thickTop="1" thickBot="1" x14ac:dyDescent="0.25">
      <c r="A68" s="139">
        <v>41190</v>
      </c>
      <c r="B68" s="225" t="s">
        <v>80</v>
      </c>
      <c r="C68" s="33"/>
      <c r="D68" s="34"/>
      <c r="E68" s="34"/>
      <c r="F68" s="141">
        <v>0.4</v>
      </c>
      <c r="H68" s="248"/>
      <c r="I68" s="249"/>
      <c r="J68" s="249"/>
      <c r="K68" s="249"/>
      <c r="L68" s="250"/>
      <c r="M68" s="305"/>
      <c r="N68" s="146"/>
      <c r="O68" s="146"/>
      <c r="P68" s="146"/>
      <c r="Q68" s="306"/>
      <c r="R68" s="286"/>
      <c r="S68" s="248"/>
      <c r="T68" s="249"/>
      <c r="U68" s="249"/>
      <c r="V68" s="249"/>
      <c r="W68" s="250"/>
      <c r="X68" s="321"/>
      <c r="Y68" s="147"/>
      <c r="Z68" s="147"/>
      <c r="AA68" s="147"/>
      <c r="AB68" s="322"/>
      <c r="AC68" s="286"/>
    </row>
    <row r="69" spans="1:39" s="22" customFormat="1" ht="13.5" thickTop="1" x14ac:dyDescent="0.2">
      <c r="A69" s="21"/>
      <c r="B69" s="32"/>
      <c r="C69" s="33"/>
      <c r="D69" s="34"/>
      <c r="E69" s="34"/>
      <c r="F69" s="21"/>
      <c r="H69" s="239"/>
      <c r="I69" s="240"/>
      <c r="J69" s="240"/>
      <c r="K69" s="240"/>
      <c r="L69" s="241"/>
      <c r="M69" s="299"/>
      <c r="N69" s="111"/>
      <c r="O69" s="111"/>
      <c r="P69" s="111"/>
      <c r="Q69" s="300"/>
      <c r="R69" s="287"/>
      <c r="S69" s="239"/>
      <c r="T69" s="240"/>
      <c r="U69" s="240"/>
      <c r="V69" s="240"/>
      <c r="W69" s="241"/>
      <c r="X69" s="313"/>
      <c r="Y69" s="108"/>
      <c r="Z69" s="108"/>
      <c r="AA69" s="108"/>
      <c r="AB69" s="314"/>
      <c r="AC69" s="287"/>
    </row>
    <row r="70" spans="1:39" s="22" customFormat="1" x14ac:dyDescent="0.2">
      <c r="A70" s="25"/>
      <c r="B70" s="32"/>
      <c r="C70" s="33"/>
      <c r="D70" s="34"/>
      <c r="E70" s="34"/>
      <c r="F70" s="21"/>
      <c r="H70" s="239"/>
      <c r="I70" s="240"/>
      <c r="J70" s="240"/>
      <c r="K70" s="240"/>
      <c r="L70" s="241"/>
      <c r="M70" s="299"/>
      <c r="N70" s="111"/>
      <c r="O70" s="111"/>
      <c r="P70" s="111"/>
      <c r="Q70" s="300"/>
      <c r="R70" s="287"/>
      <c r="S70" s="239"/>
      <c r="T70" s="240"/>
      <c r="U70" s="240"/>
      <c r="V70" s="240"/>
      <c r="W70" s="241"/>
      <c r="X70" s="313"/>
      <c r="Y70" s="108"/>
      <c r="Z70" s="108"/>
      <c r="AA70" s="108"/>
      <c r="AB70" s="314"/>
      <c r="AC70" s="287"/>
    </row>
    <row r="71" spans="1:39" s="22" customFormat="1" ht="13.5" thickBot="1" x14ac:dyDescent="0.25">
      <c r="A71" s="21"/>
      <c r="B71" s="32"/>
      <c r="C71" s="33"/>
      <c r="D71" s="34"/>
      <c r="E71" s="34"/>
      <c r="F71" s="21"/>
      <c r="H71" s="251"/>
      <c r="I71" s="252"/>
      <c r="J71" s="252"/>
      <c r="K71" s="252"/>
      <c r="L71" s="253"/>
      <c r="M71" s="307"/>
      <c r="N71" s="112"/>
      <c r="O71" s="112"/>
      <c r="P71" s="112"/>
      <c r="Q71" s="308"/>
      <c r="R71" s="288"/>
      <c r="S71" s="251"/>
      <c r="T71" s="252"/>
      <c r="U71" s="252"/>
      <c r="V71" s="252"/>
      <c r="W71" s="253"/>
      <c r="X71" s="323"/>
      <c r="Y71" s="109"/>
      <c r="Z71" s="109"/>
      <c r="AA71" s="109"/>
      <c r="AB71" s="324"/>
      <c r="AC71" s="288"/>
    </row>
    <row r="72" spans="1:39" s="22" customFormat="1" x14ac:dyDescent="0.2">
      <c r="A72" s="21" t="s">
        <v>36</v>
      </c>
      <c r="B72" s="32"/>
      <c r="C72" s="33"/>
      <c r="D72" s="34"/>
      <c r="E72" s="34"/>
      <c r="F72" s="21"/>
      <c r="H72" s="254"/>
      <c r="I72" s="255">
        <f>AVERAGE(I52:I70)</f>
        <v>-0.42500000000000004</v>
      </c>
      <c r="J72" s="256"/>
      <c r="K72" s="255">
        <f t="shared" ref="K72:L72" si="27">AVERAGE(K52:K70)</f>
        <v>15.031914893617024</v>
      </c>
      <c r="L72" s="275">
        <f t="shared" si="27"/>
        <v>-29.107787706513818</v>
      </c>
      <c r="M72" s="309"/>
      <c r="N72" s="329">
        <f t="shared" ref="N72" si="28">AVERAGE(N52:N70)</f>
        <v>-0.32500000000000001</v>
      </c>
      <c r="O72" s="110"/>
      <c r="P72" s="329">
        <f t="shared" ref="P72:Q72" si="29">AVERAGE(P52:P70)</f>
        <v>15.658244680851066</v>
      </c>
      <c r="Q72" s="330">
        <f t="shared" si="29"/>
        <v>-21.604825936036129</v>
      </c>
      <c r="R72" s="289"/>
      <c r="S72" s="254"/>
      <c r="T72" s="255">
        <f>AVERAGE(T52:T70)</f>
        <v>-0.28333333333333338</v>
      </c>
      <c r="U72" s="256"/>
      <c r="V72" s="255">
        <f t="shared" ref="V72:W72" si="30">AVERAGE(V52:V70)</f>
        <v>13.278191489361703</v>
      </c>
      <c r="W72" s="275">
        <f t="shared" si="30"/>
        <v>-22.392759870466872</v>
      </c>
      <c r="X72" s="325"/>
      <c r="Y72" s="331">
        <f>AVERAGE(Y52:Y70)</f>
        <v>-0.27916666666666667</v>
      </c>
      <c r="Z72" s="107"/>
      <c r="AA72" s="180">
        <f t="shared" ref="AA72:AB72" si="31">AVERAGE(AA52:AA70)</f>
        <v>12.944148936170214</v>
      </c>
      <c r="AB72" s="332">
        <f t="shared" si="31"/>
        <v>-19.339323882848298</v>
      </c>
      <c r="AC72" s="289"/>
    </row>
    <row r="73" spans="1:39" s="22" customFormat="1" x14ac:dyDescent="0.2">
      <c r="A73" s="21" t="s">
        <v>37</v>
      </c>
      <c r="B73" s="32"/>
      <c r="C73" s="33"/>
      <c r="D73" s="34"/>
      <c r="E73" s="34"/>
      <c r="F73" s="21"/>
      <c r="H73" s="254"/>
      <c r="I73" s="255">
        <f t="shared" ref="I73" si="32">STDEV(I52:I70)/SQRT(COUNT(I52:I70))</f>
        <v>8.5391256382996605E-2</v>
      </c>
      <c r="J73" s="256"/>
      <c r="K73" s="255">
        <f t="shared" ref="K73:L73" si="33">STDEV(K52:K70)/SQRT(COUNT(K52:K70))</f>
        <v>1.3530269809175979</v>
      </c>
      <c r="L73" s="275">
        <f t="shared" si="33"/>
        <v>6.6380923073281055</v>
      </c>
      <c r="M73" s="309"/>
      <c r="N73" s="329">
        <f t="shared" ref="N73" si="34">STDEV(N52:N70)/SQRT(COUNT(N52:N70))</f>
        <v>7.772815877574013E-2</v>
      </c>
      <c r="O73" s="110"/>
      <c r="P73" s="329">
        <f t="shared" ref="P73:Q73" si="35">STDEV(P52:P70)/SQRT(COUNT(P52:P70))</f>
        <v>1.6571128557332735</v>
      </c>
      <c r="Q73" s="330">
        <f t="shared" si="35"/>
        <v>6.0649480437874539</v>
      </c>
      <c r="R73" s="289"/>
      <c r="S73" s="254"/>
      <c r="T73" s="255">
        <f t="shared" ref="T73" si="36">STDEV(T52:T70)/SQRT(COUNT(T52:T70))</f>
        <v>8.4327404271156772E-2</v>
      </c>
      <c r="U73" s="256"/>
      <c r="V73" s="255">
        <f t="shared" ref="V73:W73" si="37">STDEV(V52:V70)/SQRT(COUNT(V52:V70))</f>
        <v>1.8831602644185241</v>
      </c>
      <c r="W73" s="275">
        <f t="shared" si="37"/>
        <v>5.1973282701457411</v>
      </c>
      <c r="X73" s="325"/>
      <c r="Y73" s="180">
        <f t="shared" ref="Y73" si="38">STDEV(Y52:Y70)/SQRT(COUNT(Y52:Y70))</f>
        <v>8.4758644265807953E-2</v>
      </c>
      <c r="Z73" s="107"/>
      <c r="AA73" s="180">
        <f t="shared" ref="AA73:AB73" si="39">STDEV(AA52:AA70)/SQRT(COUNT(AA52:AA70))</f>
        <v>1.5055094421485273</v>
      </c>
      <c r="AB73" s="332">
        <f t="shared" si="39"/>
        <v>4.3923426119411397</v>
      </c>
      <c r="AC73" s="289"/>
    </row>
    <row r="74" spans="1:39" s="21" customFormat="1" x14ac:dyDescent="0.2">
      <c r="A74" s="25" t="s">
        <v>90</v>
      </c>
      <c r="B74" s="137"/>
      <c r="C74" s="39"/>
      <c r="D74" s="326"/>
      <c r="E74" s="326"/>
      <c r="G74" s="271"/>
      <c r="H74" s="276"/>
      <c r="I74" s="277">
        <f t="shared" ref="I74" si="40">COUNT(I51:I68)</f>
        <v>4</v>
      </c>
      <c r="J74" s="277"/>
      <c r="K74" s="277">
        <f t="shared" ref="K74:L74" si="41">COUNT(K51:K68)</f>
        <v>4</v>
      </c>
      <c r="L74" s="278">
        <f t="shared" si="41"/>
        <v>4</v>
      </c>
      <c r="M74" s="276"/>
      <c r="N74" s="277">
        <f t="shared" ref="N74" si="42">COUNT(N51:N68)</f>
        <v>4</v>
      </c>
      <c r="O74" s="277"/>
      <c r="P74" s="277">
        <f t="shared" ref="P74:Q74" si="43">COUNT(P51:P68)</f>
        <v>4</v>
      </c>
      <c r="Q74" s="278">
        <f t="shared" si="43"/>
        <v>4</v>
      </c>
      <c r="R74" s="278"/>
      <c r="S74" s="327"/>
      <c r="T74" s="277">
        <f t="shared" ref="T74" si="44">COUNT(T51:T68)</f>
        <v>6</v>
      </c>
      <c r="U74" s="277"/>
      <c r="V74" s="277">
        <f t="shared" ref="V74:W74" si="45">COUNT(V51:V68)</f>
        <v>5</v>
      </c>
      <c r="W74" s="278">
        <f t="shared" si="45"/>
        <v>5</v>
      </c>
      <c r="X74" s="327"/>
      <c r="Y74" s="277">
        <f t="shared" ref="Y74" si="46">COUNT(Y51:Y68)</f>
        <v>6</v>
      </c>
      <c r="Z74" s="277"/>
      <c r="AA74" s="277">
        <f t="shared" ref="AA74:AB74" si="47">COUNT(AA51:AA68)</f>
        <v>6</v>
      </c>
      <c r="AB74" s="278">
        <f t="shared" si="47"/>
        <v>6</v>
      </c>
      <c r="AC74" s="278"/>
      <c r="AD74" s="328"/>
      <c r="AE74" s="328"/>
      <c r="AF74" s="328"/>
      <c r="AG74" s="328"/>
      <c r="AH74" s="328"/>
      <c r="AI74" s="328"/>
      <c r="AJ74" s="328"/>
      <c r="AK74" s="328"/>
      <c r="AL74" s="328"/>
      <c r="AM74" s="328"/>
    </row>
    <row r="75" spans="1:39" s="22" customFormat="1" x14ac:dyDescent="0.2">
      <c r="A75" s="25"/>
      <c r="B75" s="32"/>
      <c r="C75" s="33"/>
      <c r="D75" s="34"/>
      <c r="E75" s="34"/>
      <c r="F75" s="21"/>
      <c r="J75" s="86"/>
      <c r="K75" s="53"/>
      <c r="L75" s="86"/>
      <c r="M75" s="53"/>
      <c r="N75" s="86"/>
      <c r="O75" s="53"/>
      <c r="P75" s="86"/>
      <c r="Q75" s="53"/>
      <c r="R75" s="53"/>
      <c r="S75" s="53"/>
      <c r="T75" s="31"/>
    </row>
    <row r="76" spans="1:39" s="22" customFormat="1" x14ac:dyDescent="0.2">
      <c r="A76" s="21"/>
      <c r="B76" s="32"/>
      <c r="C76" s="33"/>
      <c r="D76" s="34"/>
      <c r="E76" s="34"/>
      <c r="F76" s="21"/>
      <c r="J76" s="50"/>
      <c r="K76" s="31"/>
      <c r="L76" s="50"/>
      <c r="M76" s="31"/>
      <c r="N76" s="50"/>
      <c r="O76" s="31"/>
      <c r="P76" s="50"/>
      <c r="Q76" s="31"/>
      <c r="R76" s="31"/>
      <c r="S76" s="31"/>
      <c r="T76" s="31"/>
    </row>
    <row r="77" spans="1:39" s="22" customFormat="1" x14ac:dyDescent="0.2">
      <c r="A77" s="25"/>
      <c r="B77" s="32"/>
      <c r="C77" s="33"/>
      <c r="D77" s="34"/>
      <c r="E77" s="34"/>
      <c r="F77" s="21"/>
      <c r="J77" s="50"/>
      <c r="K77" s="484"/>
      <c r="L77" s="484"/>
      <c r="M77" s="484"/>
      <c r="N77" s="484"/>
      <c r="O77" s="484"/>
      <c r="P77" s="484"/>
      <c r="Q77" s="484"/>
      <c r="R77" s="31"/>
      <c r="S77" s="31"/>
      <c r="T77" s="31"/>
    </row>
    <row r="78" spans="1:39" s="22" customFormat="1" x14ac:dyDescent="0.2">
      <c r="A78" s="25"/>
      <c r="B78" s="32"/>
      <c r="C78" s="33"/>
      <c r="D78" s="34"/>
      <c r="E78" s="34"/>
      <c r="F78" s="21"/>
      <c r="J78" s="50"/>
      <c r="K78" s="31"/>
      <c r="L78" s="50"/>
      <c r="M78" s="31"/>
      <c r="N78" s="50"/>
      <c r="O78" s="31"/>
      <c r="P78" s="50"/>
      <c r="Q78" s="31"/>
      <c r="R78" s="31"/>
      <c r="S78" s="31"/>
      <c r="T78" s="31"/>
    </row>
    <row r="79" spans="1:39" s="22" customFormat="1" x14ac:dyDescent="0.2">
      <c r="A79" s="25"/>
      <c r="B79" s="32"/>
      <c r="C79" s="33"/>
      <c r="D79" s="34"/>
      <c r="E79" s="34"/>
      <c r="F79" s="21"/>
      <c r="J79" s="50"/>
      <c r="K79" s="257"/>
      <c r="L79" s="258"/>
      <c r="M79" s="257"/>
      <c r="N79" s="50"/>
      <c r="O79" s="257"/>
      <c r="P79" s="258"/>
      <c r="Q79" s="257"/>
      <c r="R79" s="261"/>
      <c r="S79" s="261"/>
      <c r="T79" s="31"/>
    </row>
    <row r="80" spans="1:39" s="22" customFormat="1" x14ac:dyDescent="0.2">
      <c r="A80" s="25"/>
      <c r="B80" s="32"/>
      <c r="C80" s="33"/>
      <c r="D80" s="34"/>
      <c r="E80" s="34"/>
      <c r="F80" s="21"/>
      <c r="J80" s="50"/>
      <c r="K80" s="257"/>
      <c r="L80" s="258"/>
      <c r="M80" s="257"/>
      <c r="N80" s="50"/>
      <c r="O80" s="257"/>
      <c r="P80" s="258"/>
      <c r="Q80" s="257"/>
      <c r="R80" s="31"/>
      <c r="S80" s="31"/>
      <c r="T80" s="31"/>
    </row>
    <row r="81" spans="1:20" s="22" customFormat="1" x14ac:dyDescent="0.2">
      <c r="A81" s="25"/>
      <c r="B81" s="32"/>
      <c r="C81" s="33"/>
      <c r="D81" s="34"/>
      <c r="E81" s="34"/>
      <c r="F81" s="21"/>
      <c r="J81" s="50"/>
      <c r="K81" s="259"/>
      <c r="L81" s="258"/>
      <c r="M81" s="259"/>
      <c r="N81" s="50"/>
      <c r="O81" s="259"/>
      <c r="P81" s="258"/>
      <c r="Q81" s="260"/>
      <c r="R81" s="31"/>
      <c r="T81" s="31"/>
    </row>
    <row r="82" spans="1:20" s="22" customFormat="1" x14ac:dyDescent="0.2">
      <c r="A82" s="25"/>
      <c r="B82" s="32"/>
      <c r="C82" s="33"/>
      <c r="D82" s="34"/>
      <c r="E82" s="34"/>
      <c r="F82" s="21"/>
      <c r="J82" s="50"/>
      <c r="K82" s="257"/>
      <c r="L82" s="258"/>
      <c r="M82" s="257"/>
      <c r="N82" s="50"/>
      <c r="O82" s="257"/>
      <c r="P82" s="258"/>
      <c r="Q82" s="260"/>
      <c r="R82" s="31"/>
      <c r="S82" s="31"/>
      <c r="T82" s="31"/>
    </row>
    <row r="83" spans="1:20" s="22" customFormat="1" x14ac:dyDescent="0.2">
      <c r="B83" s="32"/>
      <c r="C83" s="33"/>
      <c r="D83" s="34"/>
      <c r="E83" s="34"/>
      <c r="F83" s="21"/>
      <c r="J83" s="50"/>
      <c r="K83" s="259"/>
      <c r="L83" s="258"/>
      <c r="M83" s="257"/>
      <c r="N83" s="50"/>
      <c r="O83" s="259"/>
      <c r="P83" s="258"/>
      <c r="Q83" s="260"/>
      <c r="R83" s="31"/>
      <c r="S83" s="31"/>
      <c r="T83" s="31"/>
    </row>
    <row r="84" spans="1:20" s="22" customFormat="1" x14ac:dyDescent="0.2">
      <c r="A84" s="25"/>
      <c r="B84" s="32"/>
      <c r="C84" s="33"/>
      <c r="D84" s="34"/>
      <c r="E84" s="34"/>
      <c r="F84" s="21"/>
      <c r="J84" s="46"/>
      <c r="K84" s="51"/>
      <c r="L84" s="46"/>
      <c r="M84" s="51"/>
      <c r="N84" s="46"/>
      <c r="O84" s="51"/>
      <c r="P84" s="46"/>
      <c r="Q84" s="51"/>
      <c r="R84" s="51"/>
      <c r="S84" s="31"/>
      <c r="T84" s="31"/>
    </row>
    <row r="85" spans="1:20" s="22" customFormat="1" x14ac:dyDescent="0.2">
      <c r="B85" s="32"/>
      <c r="C85" s="33"/>
      <c r="D85" s="34"/>
      <c r="E85" s="34"/>
      <c r="F85" s="21"/>
      <c r="J85" s="50"/>
      <c r="K85" s="484"/>
      <c r="L85" s="484"/>
      <c r="M85" s="484"/>
      <c r="N85" s="484"/>
      <c r="O85" s="484"/>
      <c r="P85" s="484"/>
      <c r="Q85" s="484"/>
      <c r="R85" s="31"/>
      <c r="S85" s="31"/>
      <c r="T85" s="31"/>
    </row>
    <row r="86" spans="1:20" s="22" customFormat="1" x14ac:dyDescent="0.2">
      <c r="A86" s="25"/>
      <c r="B86" s="32"/>
      <c r="C86" s="33"/>
      <c r="D86" s="34"/>
      <c r="E86" s="34"/>
      <c r="F86" s="21"/>
      <c r="J86" s="50"/>
      <c r="K86" s="31"/>
      <c r="L86" s="50"/>
      <c r="M86" s="31"/>
      <c r="N86" s="50"/>
      <c r="O86" s="31"/>
      <c r="P86" s="50"/>
      <c r="Q86" s="31"/>
      <c r="R86" s="31"/>
      <c r="S86" s="105"/>
      <c r="T86" s="31"/>
    </row>
    <row r="87" spans="1:20" s="22" customFormat="1" x14ac:dyDescent="0.2">
      <c r="A87" s="25"/>
      <c r="B87" s="32"/>
      <c r="C87" s="33"/>
      <c r="D87" s="34"/>
      <c r="E87" s="34"/>
      <c r="F87" s="21"/>
      <c r="J87" s="50"/>
      <c r="K87" s="31"/>
      <c r="L87" s="50"/>
      <c r="M87" s="31"/>
      <c r="N87" s="50"/>
      <c r="O87" s="31"/>
      <c r="P87" s="50"/>
      <c r="Q87" s="31"/>
      <c r="R87" s="31"/>
      <c r="S87" s="31"/>
      <c r="T87" s="31"/>
    </row>
    <row r="88" spans="1:20" s="22" customFormat="1" x14ac:dyDescent="0.2">
      <c r="A88" s="25"/>
      <c r="B88" s="32"/>
      <c r="C88" s="33"/>
      <c r="D88" s="34"/>
      <c r="E88" s="34"/>
      <c r="F88" s="21"/>
      <c r="J88" s="50"/>
      <c r="K88" s="31"/>
      <c r="L88" s="50"/>
      <c r="M88" s="31"/>
      <c r="N88" s="50"/>
      <c r="O88" s="31"/>
      <c r="P88" s="50"/>
      <c r="Q88" s="31"/>
      <c r="R88" s="31"/>
      <c r="S88" s="31"/>
      <c r="T88" s="31"/>
    </row>
    <row r="89" spans="1:20" s="22" customFormat="1" x14ac:dyDescent="0.2">
      <c r="B89" s="32"/>
      <c r="C89" s="33"/>
      <c r="D89" s="34"/>
      <c r="E89" s="34"/>
      <c r="F89" s="21"/>
      <c r="J89" s="50"/>
      <c r="K89" s="53"/>
      <c r="L89" s="50"/>
      <c r="M89" s="53"/>
      <c r="N89" s="50"/>
      <c r="O89" s="53"/>
      <c r="P89" s="50"/>
      <c r="Q89" s="40"/>
      <c r="R89" s="31"/>
      <c r="S89" s="31"/>
      <c r="T89" s="31"/>
    </row>
    <row r="90" spans="1:20" s="22" customFormat="1" x14ac:dyDescent="0.2">
      <c r="A90" s="25"/>
      <c r="B90" s="32"/>
      <c r="C90" s="33"/>
      <c r="D90" s="34"/>
      <c r="E90" s="34"/>
      <c r="F90" s="21"/>
      <c r="J90" s="50"/>
      <c r="K90" s="31"/>
      <c r="L90" s="50"/>
      <c r="M90" s="31"/>
      <c r="N90" s="50"/>
      <c r="O90" s="31"/>
      <c r="P90" s="50"/>
      <c r="Q90" s="40"/>
      <c r="R90" s="31"/>
      <c r="S90" s="31"/>
      <c r="T90" s="31"/>
    </row>
    <row r="91" spans="1:20" s="22" customFormat="1" x14ac:dyDescent="0.2">
      <c r="B91" s="32"/>
      <c r="C91" s="33"/>
      <c r="D91" s="34"/>
      <c r="E91" s="34"/>
      <c r="F91" s="21"/>
      <c r="G91" s="27"/>
      <c r="H91" s="27"/>
      <c r="I91" s="27"/>
      <c r="J91" s="50"/>
      <c r="K91" s="53"/>
      <c r="L91" s="50"/>
      <c r="M91" s="31"/>
      <c r="N91" s="50"/>
      <c r="O91" s="53"/>
      <c r="P91" s="50"/>
      <c r="Q91" s="40"/>
      <c r="R91" s="31"/>
      <c r="S91" s="31"/>
      <c r="T91" s="31"/>
    </row>
    <row r="92" spans="1:20" s="22" customFormat="1" x14ac:dyDescent="0.2">
      <c r="A92" s="44"/>
      <c r="B92" s="32"/>
      <c r="C92" s="33"/>
      <c r="D92" s="34"/>
      <c r="E92" s="34"/>
      <c r="F92" s="21"/>
      <c r="J92" s="50"/>
      <c r="K92" s="31"/>
      <c r="L92" s="50"/>
      <c r="M92" s="31"/>
      <c r="N92" s="50"/>
      <c r="O92" s="31"/>
      <c r="P92" s="50"/>
      <c r="Q92" s="31"/>
      <c r="R92" s="31"/>
      <c r="S92" s="31"/>
      <c r="T92" s="31"/>
    </row>
    <row r="93" spans="1:20" s="22" customFormat="1" x14ac:dyDescent="0.2">
      <c r="B93" s="32"/>
      <c r="C93" s="33"/>
      <c r="D93" s="34"/>
      <c r="E93" s="34"/>
      <c r="F93" s="21"/>
      <c r="J93" s="50"/>
      <c r="K93" s="31"/>
      <c r="L93" s="50"/>
      <c r="M93" s="31"/>
      <c r="N93" s="50"/>
      <c r="O93" s="31"/>
      <c r="P93" s="50"/>
      <c r="Q93" s="31"/>
      <c r="R93" s="31"/>
      <c r="S93" s="31"/>
      <c r="T93" s="31"/>
    </row>
    <row r="94" spans="1:20" s="22" customFormat="1" x14ac:dyDescent="0.2">
      <c r="A94" s="44"/>
      <c r="B94" s="32"/>
      <c r="C94" s="33"/>
      <c r="D94" s="34"/>
      <c r="E94" s="34"/>
      <c r="F94" s="21"/>
      <c r="J94" s="50"/>
      <c r="K94" s="31"/>
      <c r="L94" s="50"/>
      <c r="M94" s="31"/>
      <c r="N94" s="50"/>
      <c r="O94" s="31"/>
      <c r="P94" s="50"/>
      <c r="Q94" s="31"/>
      <c r="R94" s="31"/>
      <c r="S94" s="31"/>
      <c r="T94" s="31"/>
    </row>
    <row r="95" spans="1:20" s="22" customFormat="1" x14ac:dyDescent="0.2">
      <c r="A95" s="44"/>
      <c r="B95" s="26"/>
      <c r="C95" s="33"/>
      <c r="D95" s="34"/>
      <c r="E95" s="34"/>
      <c r="F95" s="21"/>
      <c r="J95" s="50"/>
      <c r="K95" s="31"/>
      <c r="L95" s="50"/>
      <c r="M95" s="31"/>
      <c r="N95" s="50"/>
      <c r="O95" s="31"/>
      <c r="P95" s="50"/>
      <c r="Q95" s="31"/>
      <c r="R95" s="31"/>
      <c r="S95" s="31"/>
      <c r="T95" s="31"/>
    </row>
    <row r="96" spans="1:20" s="22" customFormat="1" x14ac:dyDescent="0.2">
      <c r="B96" s="26"/>
      <c r="C96" s="33"/>
      <c r="D96" s="34"/>
      <c r="E96" s="34"/>
      <c r="F96" s="21"/>
      <c r="J96" s="50"/>
      <c r="K96" s="31"/>
      <c r="L96" s="50"/>
      <c r="M96" s="31"/>
      <c r="N96" s="50"/>
      <c r="O96" s="31"/>
      <c r="P96" s="50"/>
      <c r="Q96" s="31"/>
      <c r="R96" s="31"/>
      <c r="S96" s="31"/>
      <c r="T96" s="31"/>
    </row>
    <row r="97" spans="1:21" s="22" customFormat="1" x14ac:dyDescent="0.2">
      <c r="A97" s="44"/>
      <c r="B97" s="26"/>
      <c r="C97" s="33"/>
      <c r="D97" s="34"/>
      <c r="E97" s="34"/>
      <c r="F97" s="21"/>
      <c r="J97" s="50"/>
      <c r="K97" s="31"/>
      <c r="L97" s="50"/>
      <c r="M97" s="31"/>
      <c r="N97" s="50"/>
      <c r="O97" s="31"/>
      <c r="P97" s="50"/>
      <c r="Q97" s="31"/>
      <c r="R97" s="31"/>
      <c r="S97" s="31"/>
      <c r="T97" s="31"/>
    </row>
    <row r="98" spans="1:21" s="22" customFormat="1" x14ac:dyDescent="0.2">
      <c r="B98" s="26"/>
      <c r="C98" s="33"/>
      <c r="D98" s="34"/>
      <c r="E98" s="34"/>
      <c r="F98" s="21"/>
      <c r="J98" s="50"/>
      <c r="K98" s="31"/>
      <c r="L98" s="50"/>
      <c r="M98" s="31"/>
      <c r="N98" s="50"/>
      <c r="O98" s="31"/>
      <c r="P98" s="50"/>
      <c r="Q98" s="40"/>
      <c r="R98" s="31"/>
      <c r="S98" s="31"/>
      <c r="T98" s="31"/>
    </row>
    <row r="99" spans="1:21" s="22" customFormat="1" x14ac:dyDescent="0.2">
      <c r="B99" s="32"/>
      <c r="C99" s="33"/>
      <c r="D99" s="34"/>
      <c r="E99" s="34"/>
      <c r="F99" s="21"/>
      <c r="J99" s="50"/>
      <c r="K99" s="31"/>
      <c r="L99" s="50"/>
      <c r="M99" s="31"/>
      <c r="N99" s="50"/>
      <c r="O99" s="31"/>
      <c r="P99" s="50"/>
      <c r="Q99" s="31"/>
      <c r="R99" s="31"/>
      <c r="S99" s="31"/>
      <c r="T99" s="31"/>
    </row>
    <row r="100" spans="1:21" s="22" customFormat="1" x14ac:dyDescent="0.2">
      <c r="B100" s="32"/>
      <c r="C100" s="33"/>
      <c r="D100" s="34"/>
      <c r="E100" s="34"/>
      <c r="F100" s="21"/>
      <c r="J100" s="50"/>
      <c r="K100" s="31"/>
      <c r="L100" s="50"/>
      <c r="M100" s="31"/>
      <c r="N100" s="50"/>
      <c r="O100" s="31"/>
      <c r="P100" s="50"/>
      <c r="Q100" s="40"/>
      <c r="R100" s="31"/>
      <c r="S100" s="31"/>
      <c r="T100" s="31"/>
    </row>
    <row r="101" spans="1:21" s="22" customFormat="1" x14ac:dyDescent="0.2">
      <c r="B101" s="32"/>
      <c r="C101" s="33"/>
      <c r="D101" s="34"/>
      <c r="E101" s="34"/>
      <c r="F101" s="21"/>
      <c r="J101" s="50"/>
      <c r="K101" s="31"/>
      <c r="L101" s="50"/>
      <c r="M101" s="31"/>
      <c r="N101" s="50"/>
      <c r="O101" s="31"/>
      <c r="P101" s="50"/>
      <c r="Q101" s="40"/>
      <c r="R101" s="31"/>
      <c r="S101" s="31"/>
      <c r="T101" s="31"/>
    </row>
    <row r="102" spans="1:21" s="22" customFormat="1" x14ac:dyDescent="0.2">
      <c r="B102" s="32"/>
      <c r="C102" s="33"/>
      <c r="D102" s="34"/>
      <c r="E102" s="34"/>
      <c r="F102" s="21"/>
      <c r="J102" s="50"/>
      <c r="K102" s="31"/>
      <c r="L102" s="50"/>
      <c r="M102" s="31"/>
      <c r="N102" s="50"/>
      <c r="O102" s="31"/>
      <c r="P102" s="50"/>
      <c r="Q102" s="31"/>
      <c r="R102" s="31"/>
      <c r="S102" s="31"/>
      <c r="T102" s="31"/>
    </row>
    <row r="103" spans="1:21" s="22" customFormat="1" x14ac:dyDescent="0.2">
      <c r="B103" s="32"/>
      <c r="C103" s="36"/>
      <c r="D103" s="34"/>
      <c r="E103" s="34"/>
      <c r="F103" s="21"/>
      <c r="J103" s="50"/>
      <c r="K103" s="31"/>
      <c r="L103" s="50"/>
      <c r="M103" s="31"/>
      <c r="N103" s="50"/>
      <c r="O103" s="31"/>
      <c r="P103" s="50"/>
      <c r="Q103" s="31"/>
      <c r="R103" s="31"/>
      <c r="S103" s="31"/>
      <c r="T103" s="31"/>
    </row>
    <row r="104" spans="1:21" s="22" customFormat="1" x14ac:dyDescent="0.2">
      <c r="B104" s="32"/>
      <c r="C104" s="36"/>
      <c r="D104" s="34"/>
      <c r="E104" s="36"/>
      <c r="I104" s="50"/>
      <c r="J104" s="31"/>
      <c r="K104" s="50"/>
      <c r="L104" s="31"/>
      <c r="M104" s="50"/>
      <c r="N104" s="31"/>
      <c r="O104" s="50"/>
      <c r="P104" s="40"/>
      <c r="Q104" s="31"/>
      <c r="R104" s="31"/>
      <c r="S104" s="31"/>
    </row>
    <row r="105" spans="1:21" s="22" customFormat="1" x14ac:dyDescent="0.2">
      <c r="A105" s="21"/>
      <c r="C105" s="36"/>
      <c r="D105" s="34"/>
      <c r="E105" s="36"/>
      <c r="I105" s="50"/>
      <c r="J105" s="31"/>
      <c r="K105" s="50"/>
      <c r="L105" s="31"/>
      <c r="M105" s="50"/>
      <c r="N105" s="31"/>
      <c r="O105" s="50"/>
      <c r="P105" s="40"/>
      <c r="Q105" s="31"/>
      <c r="R105" s="31"/>
      <c r="S105" s="21"/>
    </row>
    <row r="106" spans="1:21" s="22" customFormat="1" x14ac:dyDescent="0.2">
      <c r="A106" s="21"/>
      <c r="C106" s="27"/>
      <c r="D106" s="28"/>
      <c r="E106" s="27"/>
      <c r="F106" s="27"/>
      <c r="G106" s="27"/>
      <c r="H106" s="27"/>
      <c r="I106" s="50"/>
      <c r="J106" s="31"/>
      <c r="K106" s="50"/>
      <c r="L106" s="31"/>
      <c r="M106" s="50"/>
      <c r="N106" s="31"/>
      <c r="O106" s="50"/>
      <c r="P106" s="40"/>
      <c r="Q106" s="31"/>
      <c r="R106" s="31"/>
      <c r="S106" s="53"/>
    </row>
    <row r="107" spans="1:21" s="22" customFormat="1" x14ac:dyDescent="0.2">
      <c r="A107" s="21"/>
      <c r="D107" s="28"/>
      <c r="I107" s="50"/>
      <c r="J107" s="31"/>
      <c r="K107" s="50"/>
      <c r="L107" s="31"/>
      <c r="M107" s="50"/>
      <c r="N107" s="31"/>
      <c r="O107" s="50"/>
      <c r="P107" s="40"/>
      <c r="Q107" s="31"/>
      <c r="R107" s="31"/>
      <c r="S107" s="31"/>
    </row>
    <row r="108" spans="1:21" s="22" customFormat="1" x14ac:dyDescent="0.2">
      <c r="B108" s="36"/>
      <c r="C108" s="27"/>
      <c r="D108" s="28"/>
      <c r="E108" s="27"/>
      <c r="F108" s="27"/>
      <c r="G108" s="27"/>
      <c r="H108" s="27"/>
      <c r="I108" s="50"/>
      <c r="J108" s="31"/>
      <c r="K108" s="50"/>
      <c r="L108" s="31"/>
      <c r="M108" s="50"/>
      <c r="N108" s="31"/>
      <c r="O108" s="50"/>
      <c r="P108" s="31"/>
      <c r="Q108" s="31"/>
      <c r="R108" s="31"/>
      <c r="S108" s="53"/>
    </row>
    <row r="109" spans="1:21" s="22" customFormat="1" x14ac:dyDescent="0.2">
      <c r="B109" s="36"/>
      <c r="C109" s="36"/>
      <c r="D109" s="36"/>
      <c r="E109" s="36"/>
      <c r="I109" s="50"/>
      <c r="J109" s="31"/>
      <c r="K109" s="50"/>
      <c r="L109" s="31"/>
      <c r="M109" s="50"/>
      <c r="N109" s="31"/>
      <c r="O109" s="50"/>
      <c r="P109" s="40"/>
      <c r="Q109" s="31"/>
      <c r="R109" s="31"/>
      <c r="S109" s="31"/>
      <c r="T109" s="30"/>
    </row>
    <row r="110" spans="1:21" s="22" customFormat="1" x14ac:dyDescent="0.2">
      <c r="B110" s="36"/>
      <c r="C110" s="54"/>
      <c r="D110" s="36"/>
      <c r="E110" s="36"/>
      <c r="I110" s="50"/>
      <c r="J110" s="31"/>
      <c r="K110" s="50"/>
      <c r="L110" s="31"/>
      <c r="M110" s="50"/>
      <c r="N110" s="31"/>
      <c r="O110" s="50"/>
      <c r="P110" s="40"/>
      <c r="Q110" s="31"/>
      <c r="R110" s="31"/>
      <c r="S110" s="31"/>
      <c r="T110" s="27"/>
      <c r="U110" s="27"/>
    </row>
    <row r="111" spans="1:21" s="22" customFormat="1" x14ac:dyDescent="0.2">
      <c r="B111" s="36"/>
      <c r="C111" s="54"/>
      <c r="D111" s="36"/>
      <c r="E111" s="36"/>
      <c r="I111" s="50"/>
      <c r="J111" s="31"/>
      <c r="K111" s="50"/>
      <c r="L111" s="31"/>
      <c r="M111" s="50"/>
      <c r="N111" s="31"/>
      <c r="O111" s="50"/>
      <c r="P111" s="31"/>
      <c r="Q111" s="31"/>
      <c r="R111" s="31"/>
      <c r="S111" s="31"/>
      <c r="T111" s="27"/>
    </row>
    <row r="112" spans="1:21" s="22" customFormat="1" x14ac:dyDescent="0.2">
      <c r="B112" s="36"/>
      <c r="C112" s="36"/>
      <c r="D112" s="36"/>
      <c r="E112" s="36"/>
      <c r="I112" s="50"/>
      <c r="J112" s="31"/>
      <c r="K112" s="50"/>
      <c r="L112" s="31"/>
      <c r="M112" s="50"/>
      <c r="N112" s="31"/>
      <c r="O112" s="50"/>
      <c r="P112" s="40"/>
      <c r="Q112" s="31"/>
      <c r="R112" s="31"/>
      <c r="S112" s="31"/>
    </row>
    <row r="113" spans="2:65" s="22" customFormat="1" x14ac:dyDescent="0.2">
      <c r="B113" s="36"/>
      <c r="I113" s="50"/>
      <c r="J113" s="31"/>
      <c r="K113" s="50"/>
      <c r="L113" s="31"/>
      <c r="M113" s="50"/>
      <c r="N113" s="31"/>
      <c r="O113" s="50"/>
      <c r="P113" s="40"/>
      <c r="Q113" s="31"/>
      <c r="R113" s="31"/>
      <c r="S113" s="21"/>
    </row>
    <row r="114" spans="2:65" s="22" customFormat="1" x14ac:dyDescent="0.2">
      <c r="B114" s="36"/>
      <c r="I114" s="50"/>
      <c r="J114" s="31"/>
      <c r="K114" s="50"/>
      <c r="L114" s="31"/>
      <c r="M114" s="50"/>
      <c r="N114" s="31"/>
      <c r="O114" s="50"/>
      <c r="P114" s="31"/>
      <c r="Q114" s="31"/>
      <c r="R114" s="31"/>
      <c r="S114" s="21"/>
    </row>
    <row r="115" spans="2:65" s="22" customFormat="1" x14ac:dyDescent="0.2">
      <c r="B115" s="36"/>
      <c r="J115" s="50"/>
      <c r="K115" s="31"/>
      <c r="L115" s="50"/>
      <c r="M115" s="31"/>
      <c r="N115" s="50"/>
      <c r="O115" s="31"/>
      <c r="P115" s="50"/>
      <c r="Q115" s="40"/>
      <c r="R115" s="31"/>
      <c r="S115" s="31"/>
      <c r="T115" s="21"/>
    </row>
    <row r="116" spans="2:65" s="22" customFormat="1" x14ac:dyDescent="0.2">
      <c r="B116" s="36"/>
      <c r="J116" s="50"/>
      <c r="K116" s="31"/>
      <c r="L116" s="50"/>
      <c r="M116" s="31"/>
      <c r="N116" s="50"/>
      <c r="O116" s="31"/>
      <c r="P116" s="50"/>
      <c r="Q116" s="40"/>
      <c r="R116" s="31"/>
      <c r="S116" s="31"/>
      <c r="T116" s="21"/>
    </row>
    <row r="117" spans="2:65" s="22" customFormat="1" x14ac:dyDescent="0.2">
      <c r="B117" s="36"/>
      <c r="J117" s="50"/>
      <c r="K117" s="31"/>
      <c r="L117" s="50"/>
      <c r="M117" s="31"/>
      <c r="N117" s="50"/>
      <c r="O117" s="31"/>
      <c r="P117" s="50"/>
      <c r="Q117" s="31"/>
      <c r="R117" s="31"/>
      <c r="S117" s="31"/>
      <c r="T117" s="21"/>
    </row>
    <row r="118" spans="2:65" s="22" customFormat="1" x14ac:dyDescent="0.2">
      <c r="B118" s="36"/>
      <c r="J118" s="50"/>
      <c r="K118" s="31"/>
      <c r="L118" s="50"/>
      <c r="M118" s="31"/>
      <c r="N118" s="50"/>
      <c r="O118" s="31"/>
      <c r="P118" s="50"/>
      <c r="Q118" s="40"/>
      <c r="R118" s="31"/>
      <c r="S118" s="31"/>
      <c r="T118" s="21"/>
    </row>
    <row r="119" spans="2:65" s="22" customFormat="1" x14ac:dyDescent="0.2">
      <c r="B119" s="36"/>
      <c r="J119" s="50"/>
      <c r="K119" s="31"/>
      <c r="L119" s="50"/>
      <c r="M119" s="31"/>
      <c r="N119" s="50"/>
      <c r="O119" s="31"/>
      <c r="P119" s="50"/>
      <c r="Q119" s="40"/>
      <c r="R119" s="31"/>
      <c r="S119" s="31"/>
      <c r="T119" s="21"/>
    </row>
    <row r="120" spans="2:65" s="22" customFormat="1" x14ac:dyDescent="0.2">
      <c r="B120" s="36"/>
      <c r="J120" s="50"/>
      <c r="K120" s="31"/>
      <c r="L120" s="50"/>
      <c r="M120" s="31"/>
      <c r="N120" s="50"/>
      <c r="O120" s="31"/>
      <c r="P120" s="50"/>
      <c r="Q120" s="40"/>
      <c r="R120" s="31"/>
      <c r="S120" s="31"/>
      <c r="T120" s="21"/>
    </row>
    <row r="121" spans="2:65" s="22" customFormat="1" x14ac:dyDescent="0.2">
      <c r="B121" s="36"/>
      <c r="J121" s="50"/>
      <c r="K121" s="31"/>
      <c r="L121" s="50"/>
      <c r="M121" s="31"/>
      <c r="N121" s="50"/>
      <c r="O121" s="31"/>
      <c r="P121" s="50"/>
      <c r="Q121" s="40"/>
      <c r="R121" s="31"/>
      <c r="S121" s="31"/>
      <c r="T121" s="31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</row>
    <row r="122" spans="2:65" s="22" customFormat="1" x14ac:dyDescent="0.2">
      <c r="B122" s="36"/>
      <c r="J122" s="50"/>
      <c r="K122" s="31"/>
      <c r="L122" s="50"/>
      <c r="M122" s="31"/>
      <c r="N122" s="50"/>
      <c r="O122" s="31"/>
      <c r="P122" s="50"/>
      <c r="Q122" s="40"/>
      <c r="R122" s="31"/>
      <c r="S122" s="31"/>
      <c r="T122" s="3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</row>
    <row r="123" spans="2:65" s="22" customFormat="1" x14ac:dyDescent="0.2">
      <c r="B123" s="36"/>
      <c r="J123" s="50"/>
      <c r="K123" s="31"/>
      <c r="L123" s="50"/>
      <c r="M123" s="31"/>
      <c r="N123" s="50"/>
      <c r="O123" s="31"/>
      <c r="P123" s="50"/>
      <c r="Q123" s="31"/>
      <c r="R123" s="31"/>
      <c r="S123" s="31"/>
      <c r="T123" s="31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</row>
    <row r="124" spans="2:65" s="22" customFormat="1" x14ac:dyDescent="0.2">
      <c r="B124" s="36"/>
      <c r="J124" s="50"/>
      <c r="K124" s="31"/>
      <c r="L124" s="50"/>
      <c r="M124" s="31"/>
      <c r="N124" s="50"/>
      <c r="O124" s="31"/>
      <c r="P124" s="50"/>
      <c r="Q124" s="40"/>
      <c r="R124" s="31"/>
      <c r="S124" s="31"/>
      <c r="T124" s="31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</row>
    <row r="125" spans="2:65" s="22" customFormat="1" x14ac:dyDescent="0.2">
      <c r="B125" s="36"/>
      <c r="J125" s="50"/>
      <c r="K125" s="31"/>
      <c r="L125" s="50"/>
      <c r="M125" s="31"/>
      <c r="N125" s="50"/>
      <c r="O125" s="31"/>
      <c r="P125" s="50"/>
      <c r="Q125" s="31"/>
      <c r="R125" s="31"/>
      <c r="S125" s="31"/>
      <c r="T125" s="3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  <c r="BI125" s="30"/>
      <c r="BJ125" s="30"/>
      <c r="BK125" s="30"/>
      <c r="BL125" s="30"/>
      <c r="BM125" s="30"/>
    </row>
    <row r="126" spans="2:65" s="22" customFormat="1" x14ac:dyDescent="0.2">
      <c r="B126" s="36"/>
      <c r="J126" s="50"/>
      <c r="K126" s="31"/>
      <c r="L126" s="50"/>
      <c r="M126" s="31"/>
      <c r="N126" s="50"/>
      <c r="O126" s="31"/>
      <c r="P126" s="50"/>
      <c r="Q126" s="31"/>
      <c r="R126" s="31"/>
      <c r="S126" s="31"/>
      <c r="T126" s="31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</row>
    <row r="127" spans="2:65" s="22" customFormat="1" x14ac:dyDescent="0.2">
      <c r="B127" s="36"/>
      <c r="J127" s="50"/>
      <c r="K127" s="31"/>
      <c r="L127" s="50"/>
      <c r="M127" s="31"/>
      <c r="N127" s="50"/>
      <c r="O127" s="31"/>
      <c r="P127" s="50"/>
      <c r="Q127" s="31"/>
      <c r="R127" s="31"/>
      <c r="S127" s="31"/>
      <c r="T127" s="31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</row>
    <row r="128" spans="2:65" s="22" customFormat="1" x14ac:dyDescent="0.2">
      <c r="B128" s="36"/>
      <c r="J128" s="50"/>
      <c r="K128" s="31"/>
      <c r="L128" s="50"/>
      <c r="M128" s="31"/>
      <c r="N128" s="50"/>
      <c r="O128" s="31"/>
      <c r="P128" s="50"/>
      <c r="Q128" s="31"/>
      <c r="R128" s="31"/>
      <c r="S128" s="31"/>
      <c r="T128" s="31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  <c r="BH128" s="30"/>
      <c r="BI128" s="30"/>
      <c r="BJ128" s="30"/>
      <c r="BK128" s="30"/>
      <c r="BL128" s="30"/>
      <c r="BM128" s="30"/>
    </row>
    <row r="129" spans="1:130" s="22" customFormat="1" x14ac:dyDescent="0.2">
      <c r="B129" s="36"/>
      <c r="J129" s="50"/>
      <c r="K129" s="31"/>
      <c r="L129" s="50"/>
      <c r="M129" s="31"/>
      <c r="N129" s="50"/>
      <c r="O129" s="31"/>
      <c r="P129" s="50"/>
      <c r="Q129" s="31"/>
      <c r="R129" s="31"/>
      <c r="S129" s="31"/>
      <c r="T129" s="31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  <c r="BI129" s="30"/>
      <c r="BJ129" s="30"/>
      <c r="BK129" s="30"/>
      <c r="BL129" s="30"/>
      <c r="BM129" s="30"/>
    </row>
    <row r="130" spans="1:130" s="22" customFormat="1" x14ac:dyDescent="0.2">
      <c r="B130" s="36"/>
      <c r="J130" s="50"/>
      <c r="K130" s="31"/>
      <c r="L130" s="50"/>
      <c r="M130" s="31"/>
      <c r="N130" s="50"/>
      <c r="O130" s="31"/>
      <c r="P130" s="50"/>
      <c r="Q130" s="31"/>
      <c r="R130" s="31"/>
      <c r="S130" s="31"/>
      <c r="T130" s="31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</row>
    <row r="131" spans="1:130" s="22" customFormat="1" x14ac:dyDescent="0.2">
      <c r="J131" s="50"/>
      <c r="K131" s="31"/>
      <c r="L131" s="50"/>
      <c r="M131" s="31"/>
      <c r="N131" s="50"/>
      <c r="O131" s="31"/>
      <c r="P131" s="50"/>
      <c r="Q131" s="31"/>
      <c r="R131" s="31"/>
      <c r="S131" s="21"/>
      <c r="T131" s="31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</row>
    <row r="132" spans="1:130" s="22" customFormat="1" x14ac:dyDescent="0.2">
      <c r="B132" s="96"/>
      <c r="K132" s="78"/>
      <c r="L132" s="52"/>
      <c r="M132" s="78"/>
      <c r="N132" s="31"/>
      <c r="O132" s="50"/>
      <c r="P132" s="31"/>
      <c r="Q132" s="78"/>
      <c r="R132" s="52"/>
      <c r="S132" s="53"/>
      <c r="T132" s="53"/>
      <c r="U132" s="31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</row>
    <row r="133" spans="1:130" s="22" customFormat="1" x14ac:dyDescent="0.2">
      <c r="B133" s="96"/>
      <c r="K133" s="42"/>
      <c r="L133" s="21"/>
      <c r="M133" s="42"/>
      <c r="N133" s="31"/>
      <c r="O133" s="50"/>
      <c r="P133" s="31"/>
      <c r="Q133" s="42"/>
      <c r="R133" s="21"/>
      <c r="S133" s="31"/>
      <c r="T133" s="31"/>
      <c r="U133" s="21"/>
    </row>
    <row r="134" spans="1:130" s="22" customFormat="1" x14ac:dyDescent="0.2">
      <c r="B134" s="96"/>
      <c r="M134" s="78"/>
      <c r="N134" s="52"/>
      <c r="O134" s="78"/>
      <c r="P134" s="31"/>
      <c r="Q134" s="50"/>
      <c r="R134" s="31"/>
      <c r="S134" s="78"/>
      <c r="T134" s="52"/>
      <c r="U134" s="53"/>
      <c r="V134" s="53"/>
      <c r="W134" s="21"/>
    </row>
    <row r="135" spans="1:130" s="22" customFormat="1" x14ac:dyDescent="0.2">
      <c r="B135" s="96"/>
      <c r="M135" s="50"/>
      <c r="N135" s="31"/>
      <c r="O135" s="50"/>
      <c r="P135" s="31"/>
      <c r="Q135" s="50"/>
      <c r="R135" s="31"/>
      <c r="S135" s="50"/>
      <c r="T135" s="31"/>
      <c r="U135" s="31"/>
      <c r="V135" s="31"/>
      <c r="W135" s="21"/>
    </row>
    <row r="136" spans="1:130" s="22" customFormat="1" x14ac:dyDescent="0.2">
      <c r="B136" s="96"/>
      <c r="M136" s="50"/>
      <c r="N136" s="31"/>
      <c r="O136" s="50"/>
      <c r="P136" s="31"/>
      <c r="Q136" s="50"/>
      <c r="R136" s="31"/>
      <c r="S136" s="50"/>
      <c r="T136" s="31"/>
      <c r="U136" s="31"/>
      <c r="V136" s="31"/>
      <c r="W136" s="21"/>
    </row>
    <row r="137" spans="1:130" s="22" customFormat="1" x14ac:dyDescent="0.2">
      <c r="B137" s="96"/>
      <c r="M137" s="50"/>
      <c r="N137" s="31"/>
      <c r="O137" s="79"/>
      <c r="P137" s="72"/>
      <c r="Q137" s="79"/>
      <c r="R137" s="72"/>
      <c r="S137" s="46"/>
      <c r="T137" s="31"/>
      <c r="U137" s="31"/>
      <c r="V137" s="31"/>
      <c r="W137" s="21"/>
    </row>
    <row r="138" spans="1:130" s="22" customFormat="1" x14ac:dyDescent="0.2">
      <c r="B138" s="96"/>
      <c r="M138" s="50"/>
      <c r="N138" s="31"/>
      <c r="O138" s="56"/>
      <c r="P138" s="51"/>
      <c r="Q138" s="46"/>
      <c r="R138" s="51"/>
      <c r="S138" s="46"/>
      <c r="T138" s="31"/>
      <c r="U138" s="31"/>
      <c r="V138" s="31"/>
      <c r="W138" s="21"/>
    </row>
    <row r="139" spans="1:130" s="22" customFormat="1" x14ac:dyDescent="0.2">
      <c r="B139" s="96"/>
      <c r="M139" s="42"/>
      <c r="N139" s="21"/>
      <c r="O139" s="42"/>
      <c r="P139" s="21"/>
      <c r="Q139" s="42"/>
      <c r="R139" s="21"/>
      <c r="S139" s="42"/>
      <c r="T139" s="21"/>
      <c r="U139" s="21"/>
      <c r="V139" s="21"/>
      <c r="W139" s="21"/>
    </row>
    <row r="140" spans="1:130" s="22" customFormat="1" x14ac:dyDescent="0.2">
      <c r="B140" s="96"/>
      <c r="M140" s="42"/>
      <c r="N140" s="21"/>
      <c r="O140" s="42"/>
      <c r="P140" s="21"/>
      <c r="Q140" s="42"/>
      <c r="R140" s="21"/>
      <c r="S140" s="42"/>
      <c r="T140" s="21"/>
      <c r="U140" s="21"/>
      <c r="V140" s="21"/>
      <c r="W140" s="21"/>
    </row>
    <row r="141" spans="1:130" s="22" customFormat="1" x14ac:dyDescent="0.2">
      <c r="A141" s="2"/>
      <c r="B141" s="97"/>
      <c r="C141" s="2"/>
      <c r="M141" s="42"/>
      <c r="N141" s="21"/>
      <c r="O141" s="42"/>
      <c r="P141" s="21"/>
      <c r="Q141" s="42"/>
      <c r="R141" s="21"/>
      <c r="S141" s="42"/>
      <c r="T141" s="21"/>
      <c r="U141" s="21"/>
      <c r="V141" s="21"/>
      <c r="W141" s="21"/>
    </row>
    <row r="142" spans="1:130" x14ac:dyDescent="0.2">
      <c r="F142" s="57"/>
      <c r="G142" s="57"/>
      <c r="H142" s="3"/>
      <c r="I142" s="2"/>
      <c r="J142" s="2"/>
      <c r="M142" s="42"/>
      <c r="N142" s="21"/>
      <c r="O142" s="42"/>
      <c r="P142" s="21"/>
      <c r="Q142" s="42"/>
      <c r="R142" s="21"/>
      <c r="S142" s="42"/>
      <c r="T142" s="21"/>
      <c r="U142" s="21"/>
      <c r="V142" s="21"/>
      <c r="X142" s="3"/>
      <c r="Y142" s="3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</row>
    <row r="143" spans="1:130" x14ac:dyDescent="0.2">
      <c r="F143" s="57"/>
      <c r="G143" s="57"/>
      <c r="H143" s="3"/>
      <c r="I143" s="2"/>
      <c r="J143" s="2"/>
      <c r="M143" s="42"/>
      <c r="N143" s="21"/>
      <c r="O143" s="42"/>
      <c r="P143" s="21"/>
      <c r="Q143" s="42"/>
      <c r="R143" s="21"/>
      <c r="S143" s="42"/>
      <c r="T143" s="21"/>
      <c r="U143" s="21"/>
      <c r="V143" s="21"/>
      <c r="X143" s="3"/>
      <c r="Y143" s="3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</row>
    <row r="144" spans="1:130" x14ac:dyDescent="0.2">
      <c r="F144" s="57"/>
      <c r="G144" s="57"/>
      <c r="H144" s="3"/>
      <c r="I144" s="2"/>
      <c r="J144" s="2"/>
      <c r="M144" s="42"/>
      <c r="N144" s="21"/>
      <c r="O144" s="42"/>
      <c r="P144" s="21"/>
      <c r="Q144" s="42"/>
      <c r="R144" s="21"/>
      <c r="S144" s="42"/>
      <c r="T144" s="21"/>
      <c r="U144" s="21"/>
      <c r="V144" s="21"/>
      <c r="X144" s="3"/>
      <c r="Y144" s="3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</row>
    <row r="145" spans="6:132" x14ac:dyDescent="0.2">
      <c r="F145" s="57"/>
      <c r="G145" s="57"/>
      <c r="H145" s="3"/>
      <c r="I145" s="2"/>
      <c r="J145" s="2"/>
      <c r="M145" s="42"/>
      <c r="N145" s="21"/>
      <c r="O145" s="42"/>
      <c r="P145" s="21"/>
      <c r="Q145" s="42"/>
      <c r="R145" s="21"/>
      <c r="S145" s="42"/>
      <c r="T145" s="21"/>
      <c r="U145" s="21"/>
      <c r="V145" s="21"/>
      <c r="X145" s="3"/>
      <c r="Y145" s="3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</row>
    <row r="146" spans="6:132" x14ac:dyDescent="0.2">
      <c r="F146" s="57"/>
      <c r="G146" s="57"/>
      <c r="H146" s="3"/>
      <c r="I146" s="2"/>
      <c r="J146" s="2"/>
      <c r="M146" s="42"/>
      <c r="N146" s="21"/>
      <c r="O146" s="42"/>
      <c r="P146" s="21"/>
      <c r="Q146" s="42"/>
      <c r="R146" s="21"/>
      <c r="S146" s="42"/>
      <c r="T146" s="21"/>
      <c r="U146" s="21"/>
      <c r="V146" s="21"/>
      <c r="X146" s="3"/>
      <c r="Y146" s="3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</row>
    <row r="147" spans="6:132" x14ac:dyDescent="0.2">
      <c r="F147" s="57"/>
      <c r="G147" s="57"/>
      <c r="H147" s="3"/>
      <c r="I147" s="2"/>
      <c r="J147" s="2"/>
      <c r="M147" s="50"/>
      <c r="N147" s="31"/>
      <c r="O147" s="50"/>
      <c r="P147" s="31"/>
      <c r="Q147" s="50"/>
      <c r="R147" s="31"/>
      <c r="S147" s="50"/>
      <c r="T147" s="31"/>
      <c r="U147" s="31"/>
      <c r="V147" s="31"/>
      <c r="X147" s="3"/>
      <c r="Y147" s="3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</row>
    <row r="148" spans="6:132" x14ac:dyDescent="0.2">
      <c r="F148" s="57"/>
      <c r="G148" s="57"/>
      <c r="H148" s="3"/>
      <c r="I148" s="2"/>
      <c r="J148" s="2"/>
      <c r="M148" s="50"/>
      <c r="N148" s="31"/>
      <c r="O148" s="50"/>
      <c r="P148" s="31"/>
      <c r="Q148" s="50"/>
      <c r="R148" s="31"/>
      <c r="S148" s="50"/>
      <c r="T148" s="31"/>
      <c r="U148" s="31"/>
      <c r="V148" s="31"/>
      <c r="X148" s="3"/>
      <c r="Y148" s="3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</row>
    <row r="149" spans="6:132" x14ac:dyDescent="0.2">
      <c r="F149" s="57"/>
      <c r="G149" s="57"/>
      <c r="H149" s="3"/>
      <c r="I149" s="2"/>
      <c r="J149" s="2"/>
      <c r="M149" s="50"/>
      <c r="N149" s="31"/>
      <c r="O149" s="50"/>
      <c r="P149" s="31"/>
      <c r="Q149" s="50"/>
      <c r="R149" s="31"/>
      <c r="S149" s="50"/>
      <c r="T149" s="31"/>
      <c r="U149" s="31"/>
      <c r="V149" s="31"/>
      <c r="X149" s="3"/>
      <c r="Y149" s="3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</row>
    <row r="150" spans="6:132" x14ac:dyDescent="0.2">
      <c r="F150" s="57"/>
      <c r="G150" s="57"/>
      <c r="H150" s="3"/>
      <c r="I150" s="2"/>
      <c r="J150" s="2"/>
      <c r="M150" s="42"/>
      <c r="N150" s="21"/>
      <c r="O150" s="42"/>
      <c r="P150" s="21"/>
      <c r="Q150" s="42"/>
      <c r="R150" s="21"/>
      <c r="S150" s="42"/>
      <c r="T150" s="21"/>
      <c r="U150" s="31"/>
      <c r="V150" s="31"/>
      <c r="X150" s="3"/>
      <c r="Y150" s="3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</row>
    <row r="151" spans="6:132" x14ac:dyDescent="0.2">
      <c r="F151" s="57"/>
      <c r="G151" s="57"/>
      <c r="H151" s="3"/>
      <c r="I151" s="2"/>
      <c r="J151" s="2"/>
      <c r="M151" s="42"/>
      <c r="N151" s="21"/>
      <c r="O151" s="42"/>
      <c r="P151" s="21"/>
      <c r="Q151" s="42"/>
      <c r="R151" s="21"/>
      <c r="S151" s="42"/>
      <c r="T151" s="21"/>
      <c r="U151" s="31"/>
      <c r="V151" s="31"/>
      <c r="X151" s="3"/>
      <c r="Y151" s="3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</row>
    <row r="152" spans="6:132" x14ac:dyDescent="0.2">
      <c r="F152" s="57"/>
      <c r="G152" s="57"/>
      <c r="H152" s="3"/>
      <c r="I152" s="2"/>
      <c r="J152" s="2"/>
      <c r="M152" s="42"/>
      <c r="N152" s="21"/>
      <c r="O152" s="42"/>
      <c r="P152" s="21"/>
      <c r="Q152" s="42"/>
      <c r="R152" s="21"/>
      <c r="S152" s="42"/>
      <c r="T152" s="21"/>
      <c r="U152" s="31"/>
      <c r="V152" s="31"/>
      <c r="X152" s="3"/>
      <c r="Y152" s="3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</row>
    <row r="153" spans="6:132" x14ac:dyDescent="0.2">
      <c r="F153" s="57"/>
      <c r="G153" s="57"/>
      <c r="H153" s="3"/>
      <c r="I153" s="2"/>
      <c r="J153" s="2"/>
      <c r="M153" s="42"/>
      <c r="N153" s="21"/>
      <c r="O153" s="42"/>
      <c r="P153" s="21"/>
      <c r="Q153" s="42"/>
      <c r="R153" s="21"/>
      <c r="S153" s="42"/>
      <c r="T153" s="21"/>
      <c r="U153" s="31"/>
      <c r="V153" s="31"/>
      <c r="X153" s="3"/>
      <c r="Y153" s="3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</row>
    <row r="154" spans="6:132" x14ac:dyDescent="0.2">
      <c r="F154" s="57"/>
      <c r="G154" s="57"/>
      <c r="H154" s="3"/>
      <c r="I154" s="2"/>
      <c r="J154" s="2"/>
      <c r="M154" s="42"/>
      <c r="N154" s="21"/>
      <c r="O154" s="42"/>
      <c r="P154" s="21"/>
      <c r="Q154" s="42"/>
      <c r="R154" s="21"/>
      <c r="S154" s="42"/>
      <c r="T154" s="21"/>
      <c r="U154" s="31"/>
      <c r="V154" s="31"/>
      <c r="X154" s="3"/>
      <c r="Y154" s="3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</row>
    <row r="155" spans="6:132" x14ac:dyDescent="0.2">
      <c r="F155" s="57"/>
      <c r="G155" s="57"/>
      <c r="H155" s="3"/>
      <c r="I155" s="2"/>
      <c r="J155" s="2"/>
      <c r="M155" s="42"/>
      <c r="N155" s="21"/>
      <c r="O155" s="42"/>
      <c r="P155" s="21"/>
      <c r="Q155" s="42"/>
      <c r="R155" s="21"/>
      <c r="S155" s="42"/>
      <c r="T155" s="21"/>
      <c r="U155" s="31"/>
      <c r="V155" s="31"/>
      <c r="X155" s="3"/>
      <c r="Y155" s="3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</row>
    <row r="156" spans="6:132" x14ac:dyDescent="0.2">
      <c r="O156" s="42"/>
      <c r="P156" s="21"/>
      <c r="Q156" s="42"/>
      <c r="R156" s="21"/>
      <c r="S156" s="42"/>
      <c r="T156" s="21"/>
      <c r="U156" s="42"/>
      <c r="V156" s="21"/>
      <c r="W156" s="31"/>
      <c r="X156" s="31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</row>
    <row r="157" spans="6:132" x14ac:dyDescent="0.2">
      <c r="O157" s="42"/>
      <c r="P157" s="21"/>
      <c r="Q157" s="42"/>
      <c r="R157" s="21"/>
      <c r="S157" s="42"/>
      <c r="T157" s="21"/>
      <c r="U157" s="42"/>
      <c r="V157" s="21"/>
      <c r="W157" s="31"/>
      <c r="X157" s="31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</row>
    <row r="158" spans="6:132" x14ac:dyDescent="0.2">
      <c r="O158" s="42"/>
      <c r="P158" s="21"/>
      <c r="Q158" s="42"/>
      <c r="R158" s="21"/>
      <c r="S158" s="42"/>
      <c r="T158" s="21"/>
      <c r="U158" s="42"/>
      <c r="V158" s="21"/>
      <c r="W158" s="31"/>
      <c r="X158" s="31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</row>
    <row r="159" spans="6:132" x14ac:dyDescent="0.2">
      <c r="O159" s="42"/>
      <c r="P159" s="21"/>
      <c r="Q159" s="42"/>
      <c r="R159" s="21"/>
      <c r="S159" s="42"/>
      <c r="T159" s="21"/>
      <c r="U159" s="42"/>
      <c r="V159" s="21"/>
      <c r="W159" s="21"/>
      <c r="X159" s="21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</row>
    <row r="160" spans="6:132" x14ac:dyDescent="0.2">
      <c r="O160" s="42"/>
      <c r="P160" s="21"/>
      <c r="Q160" s="42"/>
      <c r="R160" s="21"/>
      <c r="S160" s="42"/>
      <c r="T160" s="21"/>
      <c r="U160" s="42"/>
      <c r="V160" s="21"/>
      <c r="W160" s="21"/>
      <c r="X160" s="21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</row>
    <row r="161" spans="15:132" x14ac:dyDescent="0.2">
      <c r="O161" s="42"/>
      <c r="P161" s="21"/>
      <c r="Q161" s="42"/>
      <c r="R161" s="21"/>
      <c r="S161" s="42"/>
      <c r="T161" s="21"/>
      <c r="U161" s="42"/>
      <c r="V161" s="21"/>
      <c r="W161" s="21"/>
      <c r="X161" s="21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</row>
    <row r="162" spans="15:132" x14ac:dyDescent="0.2">
      <c r="O162" s="42"/>
      <c r="P162" s="21"/>
      <c r="Q162" s="42"/>
      <c r="R162" s="21"/>
      <c r="S162" s="42"/>
      <c r="T162" s="21"/>
      <c r="U162" s="42"/>
      <c r="V162" s="21"/>
      <c r="W162" s="21"/>
      <c r="X162" s="21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</row>
    <row r="163" spans="15:132" x14ac:dyDescent="0.2">
      <c r="O163" s="42"/>
      <c r="P163" s="21"/>
      <c r="Q163" s="42"/>
      <c r="R163" s="21"/>
      <c r="S163" s="42"/>
      <c r="T163" s="21"/>
      <c r="U163" s="42"/>
      <c r="V163" s="21"/>
      <c r="W163" s="21"/>
      <c r="X163" s="21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</row>
    <row r="164" spans="15:132" x14ac:dyDescent="0.2">
      <c r="O164" s="42"/>
      <c r="P164" s="21"/>
      <c r="Q164" s="42"/>
      <c r="R164" s="21"/>
      <c r="S164" s="42"/>
      <c r="T164" s="21"/>
      <c r="U164" s="42"/>
      <c r="V164" s="21"/>
      <c r="W164" s="21"/>
      <c r="X164" s="21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</row>
    <row r="165" spans="15:132" x14ac:dyDescent="0.2">
      <c r="O165" s="42"/>
      <c r="P165" s="21"/>
      <c r="Q165" s="42"/>
      <c r="R165" s="21"/>
      <c r="S165" s="42"/>
      <c r="T165" s="21"/>
      <c r="U165" s="42"/>
      <c r="V165" s="21"/>
      <c r="W165" s="21"/>
      <c r="X165" s="21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</row>
    <row r="166" spans="15:132" x14ac:dyDescent="0.2">
      <c r="O166" s="42"/>
      <c r="P166" s="21"/>
      <c r="Q166" s="42"/>
      <c r="R166" s="21"/>
      <c r="S166" s="42"/>
      <c r="T166" s="21"/>
      <c r="U166" s="42"/>
      <c r="V166" s="21"/>
      <c r="W166" s="21"/>
      <c r="X166" s="21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</row>
    <row r="167" spans="15:132" x14ac:dyDescent="0.2">
      <c r="O167" s="42"/>
      <c r="P167" s="21"/>
      <c r="Q167" s="42"/>
      <c r="R167" s="21"/>
      <c r="S167" s="42"/>
      <c r="T167" s="21"/>
      <c r="U167" s="42"/>
      <c r="V167" s="21"/>
      <c r="W167" s="21"/>
      <c r="X167" s="21"/>
    </row>
  </sheetData>
  <mergeCells count="4">
    <mergeCell ref="K77:Q77"/>
    <mergeCell ref="K85:Q85"/>
    <mergeCell ref="B20:B21"/>
    <mergeCell ref="F20:F21"/>
  </mergeCells>
  <conditionalFormatting sqref="D45:E45 E48:E103 D47:D108">
    <cfRule type="cellIs" dxfId="13" priority="11" stopIfTrue="1" operator="equal">
      <formula>1</formula>
    </cfRule>
    <cfRule type="cellIs" dxfId="12" priority="12" stopIfTrue="1" operator="equal">
      <formula>2</formula>
    </cfRule>
  </conditionalFormatting>
  <conditionalFormatting sqref="Q81:Q83 Q98 Q100:Q101 P104:P107 P109:P110 P112:P113 Q115:Q116 Q118:Q122 Q124 K47 J74">
    <cfRule type="cellIs" dxfId="11" priority="13" stopIfTrue="1" operator="equal">
      <formula>#REF!</formula>
    </cfRule>
  </conditionalFormatting>
  <conditionalFormatting sqref="A46:XFD46">
    <cfRule type="cellIs" dxfId="10" priority="5" operator="lessThan">
      <formula>0.05</formula>
    </cfRule>
  </conditionalFormatting>
  <conditionalFormatting sqref="Q89:Q91">
    <cfRule type="cellIs" dxfId="9" priority="4" stopIfTrue="1" operator="equal">
      <formula>#REF!</formula>
    </cfRule>
  </conditionalFormatting>
  <conditionalFormatting sqref="O74">
    <cfRule type="cellIs" dxfId="8" priority="3" stopIfTrue="1" operator="equal">
      <formula>#REF!</formula>
    </cfRule>
  </conditionalFormatting>
  <conditionalFormatting sqref="U74">
    <cfRule type="cellIs" dxfId="7" priority="2" stopIfTrue="1" operator="equal">
      <formula>#REF!</formula>
    </cfRule>
  </conditionalFormatting>
  <conditionalFormatting sqref="Z74">
    <cfRule type="cellIs" dxfId="6" priority="1" stopIfTrue="1" operator="equal">
      <formula>#REF!</formula>
    </cfRule>
  </conditionalFormatting>
  <pageMargins left="0.78740157499999996" right="0.78740157499999996" top="0.984251969" bottom="0.984251969" header="0.4921259845" footer="0.4921259845"/>
  <pageSetup paperSize="9" scale="1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EF141"/>
  <sheetViews>
    <sheetView zoomScale="85" zoomScaleNormal="85" workbookViewId="0">
      <selection activeCell="I47" sqref="I47"/>
    </sheetView>
  </sheetViews>
  <sheetFormatPr baseColWidth="10" defaultColWidth="11.5703125" defaultRowHeight="12.75" x14ac:dyDescent="0.2"/>
  <cols>
    <col min="1" max="1" width="14.42578125" style="2" customWidth="1"/>
    <col min="2" max="2" width="18.5703125" style="97" customWidth="1"/>
    <col min="3" max="3" width="11.5703125" style="2" customWidth="1"/>
    <col min="4" max="4" width="7.42578125" style="2" customWidth="1"/>
    <col min="5" max="5" width="8.7109375" style="2" customWidth="1"/>
    <col min="6" max="6" width="9.28515625" style="2" customWidth="1"/>
    <col min="7" max="9" width="10.42578125" style="2" customWidth="1"/>
    <col min="10" max="10" width="10.28515625" style="57" bestFit="1" customWidth="1"/>
    <col min="11" max="11" width="12.85546875" style="57" bestFit="1" customWidth="1"/>
    <col min="12" max="12" width="12.85546875" style="3" customWidth="1"/>
    <col min="13" max="13" width="9" style="2" customWidth="1"/>
    <col min="14" max="14" width="11.5703125" style="5"/>
    <col min="15" max="15" width="11.5703125" style="1"/>
    <col min="16" max="16" width="19.28515625" style="5" bestFit="1" customWidth="1"/>
    <col min="17" max="17" width="16.28515625" style="1" bestFit="1" customWidth="1"/>
    <col min="18" max="18" width="8.42578125" style="5" customWidth="1"/>
    <col min="19" max="19" width="8.42578125" style="1" customWidth="1"/>
    <col min="20" max="20" width="19.28515625" style="5" bestFit="1" customWidth="1"/>
    <col min="21" max="21" width="16.28515625" style="1" bestFit="1" customWidth="1"/>
    <col min="22" max="22" width="12.28515625" style="1" bestFit="1" customWidth="1"/>
    <col min="23" max="23" width="12.28515625" style="1" customWidth="1"/>
    <col min="24" max="25" width="11.5703125" style="3"/>
    <col min="26" max="26" width="14.5703125" style="3" bestFit="1" customWidth="1"/>
    <col min="27" max="54" width="11.5703125" style="3"/>
    <col min="55" max="55" width="15.85546875" style="3" bestFit="1" customWidth="1"/>
    <col min="56" max="56" width="11.5703125" style="3"/>
    <col min="57" max="68" width="11.5703125" style="2"/>
    <col min="69" max="118" width="0" style="2" hidden="1" customWidth="1"/>
    <col min="119" max="16384" width="11.5703125" style="2"/>
  </cols>
  <sheetData>
    <row r="1" spans="1:134" x14ac:dyDescent="0.2">
      <c r="A1" s="1" t="s">
        <v>0</v>
      </c>
      <c r="F1" s="3"/>
      <c r="G1" s="3"/>
      <c r="H1" s="3"/>
      <c r="I1" s="3"/>
      <c r="J1" s="3"/>
      <c r="K1" s="3"/>
      <c r="L1" s="22"/>
      <c r="M1" s="22"/>
      <c r="N1" s="270"/>
      <c r="O1" s="272"/>
      <c r="P1" s="270"/>
      <c r="Q1" s="272"/>
      <c r="R1" s="270"/>
      <c r="S1" s="272"/>
      <c r="T1" s="270"/>
      <c r="U1" s="272"/>
      <c r="V1" s="272"/>
      <c r="W1" s="27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</row>
    <row r="2" spans="1:134" x14ac:dyDescent="0.2">
      <c r="A2" s="2" t="s">
        <v>1</v>
      </c>
      <c r="B2" s="98" t="s">
        <v>2</v>
      </c>
      <c r="F2" s="3"/>
      <c r="G2" s="3"/>
      <c r="H2" s="3"/>
      <c r="I2" s="3"/>
      <c r="J2" s="3"/>
      <c r="K2" s="3"/>
      <c r="L2" s="22"/>
      <c r="M2" s="22"/>
      <c r="N2" s="270"/>
      <c r="O2" s="272"/>
      <c r="P2" s="270"/>
      <c r="Q2" s="272"/>
      <c r="R2" s="270"/>
      <c r="S2" s="272"/>
      <c r="T2" s="270"/>
      <c r="U2" s="272"/>
      <c r="V2" s="272"/>
      <c r="W2" s="272"/>
      <c r="X2" s="22"/>
      <c r="Y2" s="22"/>
      <c r="Z2" s="21"/>
      <c r="AA2" s="21"/>
      <c r="AB2" s="22"/>
      <c r="AC2" s="22"/>
      <c r="AD2" s="22"/>
      <c r="AE2" s="22"/>
      <c r="AF2" s="22"/>
      <c r="AG2" s="22"/>
      <c r="AH2" s="22"/>
      <c r="AI2" s="22"/>
      <c r="CS2" s="2" t="s">
        <v>3</v>
      </c>
      <c r="CT2" s="2" t="s">
        <v>4</v>
      </c>
      <c r="CU2" s="2" t="s">
        <v>3</v>
      </c>
      <c r="CV2" s="2" t="s">
        <v>5</v>
      </c>
      <c r="CW2" s="2" t="s">
        <v>3</v>
      </c>
      <c r="CX2" s="2" t="s">
        <v>6</v>
      </c>
      <c r="CY2" s="2" t="s">
        <v>3</v>
      </c>
      <c r="CZ2" s="2" t="s">
        <v>7</v>
      </c>
      <c r="DA2" s="2" t="s">
        <v>3</v>
      </c>
    </row>
    <row r="3" spans="1:134" x14ac:dyDescent="0.2">
      <c r="A3" s="2" t="s">
        <v>8</v>
      </c>
      <c r="B3" s="99" t="s">
        <v>26</v>
      </c>
      <c r="F3" s="3"/>
      <c r="G3" s="3"/>
      <c r="H3" s="3"/>
      <c r="I3" s="3"/>
      <c r="J3" s="3"/>
      <c r="K3" s="3"/>
      <c r="M3" s="3"/>
      <c r="Q3" s="272"/>
      <c r="R3" s="270"/>
      <c r="S3" s="272"/>
      <c r="T3" s="270"/>
      <c r="U3" s="272"/>
      <c r="V3" s="272"/>
      <c r="W3" s="27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134" ht="13.5" thickBot="1" x14ac:dyDescent="0.25">
      <c r="B4" s="99"/>
      <c r="F4" s="3"/>
      <c r="G4" s="3"/>
      <c r="H4" s="3"/>
      <c r="I4" s="3"/>
      <c r="J4" s="3"/>
      <c r="K4" s="3"/>
      <c r="M4" s="3"/>
      <c r="Q4" s="272"/>
      <c r="R4" s="270"/>
      <c r="S4" s="272"/>
      <c r="T4" s="270"/>
      <c r="U4" s="272"/>
      <c r="V4" s="272"/>
      <c r="W4" s="272"/>
      <c r="X4" s="22"/>
      <c r="Y4" s="22"/>
      <c r="Z4" s="22"/>
      <c r="AA4" s="22"/>
      <c r="AB4" s="22"/>
      <c r="AC4" s="22"/>
      <c r="AD4" s="22"/>
      <c r="AE4" s="416"/>
      <c r="AF4" s="22"/>
      <c r="AG4" s="22"/>
      <c r="AH4" s="22"/>
    </row>
    <row r="5" spans="1:134" x14ac:dyDescent="0.2">
      <c r="A5" s="6" t="s">
        <v>9</v>
      </c>
      <c r="B5" s="100" t="s">
        <v>10</v>
      </c>
      <c r="C5" s="7" t="s">
        <v>22</v>
      </c>
      <c r="F5" s="3"/>
      <c r="G5" s="3"/>
      <c r="H5" s="3"/>
      <c r="I5" s="3"/>
      <c r="J5" s="3"/>
      <c r="K5" s="3"/>
      <c r="M5" s="3"/>
      <c r="Q5" s="272"/>
      <c r="R5" s="270"/>
      <c r="S5" s="272"/>
      <c r="T5" s="270"/>
      <c r="U5" s="272"/>
      <c r="V5" s="272"/>
      <c r="W5" s="272"/>
      <c r="X5" s="22"/>
      <c r="Y5" s="22"/>
      <c r="Z5" s="21"/>
      <c r="AA5" s="21"/>
      <c r="AB5" s="22"/>
      <c r="AC5" s="22"/>
      <c r="AD5" s="22"/>
      <c r="AE5" s="22"/>
      <c r="AF5" s="22"/>
      <c r="AG5" s="22"/>
      <c r="AH5" s="22"/>
    </row>
    <row r="6" spans="1:134" ht="13.5" thickBot="1" x14ac:dyDescent="0.25">
      <c r="A6" s="8"/>
      <c r="B6" s="101" t="s">
        <v>11</v>
      </c>
      <c r="C6" s="9" t="s">
        <v>23</v>
      </c>
      <c r="F6" s="3"/>
      <c r="G6" s="3"/>
      <c r="H6" s="3"/>
      <c r="I6" s="3"/>
      <c r="J6" s="3"/>
      <c r="K6" s="3"/>
      <c r="M6" s="10"/>
      <c r="N6" s="17"/>
      <c r="O6" s="4"/>
      <c r="P6" s="17"/>
      <c r="Q6" s="21"/>
      <c r="R6" s="42"/>
      <c r="S6" s="21"/>
      <c r="T6" s="42"/>
      <c r="U6" s="21"/>
      <c r="V6" s="21"/>
      <c r="W6" s="21"/>
      <c r="X6" s="22"/>
      <c r="Y6" s="22"/>
      <c r="Z6" s="22"/>
      <c r="AA6" s="21"/>
      <c r="AB6" s="22"/>
      <c r="AC6" s="22"/>
      <c r="AD6" s="22"/>
      <c r="AE6" s="22"/>
      <c r="AF6" s="22"/>
      <c r="AG6" s="22"/>
      <c r="AH6" s="22"/>
    </row>
    <row r="7" spans="1:134" x14ac:dyDescent="0.2">
      <c r="F7" s="3"/>
      <c r="G7" s="3"/>
      <c r="H7" s="3"/>
      <c r="I7" s="3"/>
      <c r="J7" s="3"/>
      <c r="K7" s="3"/>
      <c r="M7" s="3"/>
      <c r="Q7" s="272"/>
      <c r="R7" s="270"/>
      <c r="S7" s="272"/>
      <c r="T7" s="270"/>
      <c r="U7" s="272"/>
      <c r="V7" s="272"/>
      <c r="W7" s="27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134" x14ac:dyDescent="0.2">
      <c r="A8" s="5"/>
      <c r="F8" s="3"/>
      <c r="G8" s="3"/>
      <c r="H8" s="3"/>
      <c r="I8" s="3"/>
      <c r="J8" s="3"/>
      <c r="K8" s="3"/>
      <c r="M8" s="3"/>
      <c r="Q8" s="272"/>
      <c r="R8" s="270"/>
      <c r="S8" s="272"/>
      <c r="T8" s="270"/>
      <c r="U8" s="272"/>
      <c r="V8" s="272"/>
      <c r="W8" s="272"/>
      <c r="X8" s="22"/>
      <c r="Y8" s="22"/>
      <c r="Z8" s="21"/>
      <c r="AA8" s="22"/>
      <c r="AB8" s="22"/>
      <c r="AC8" s="22"/>
      <c r="AD8" s="22"/>
      <c r="AE8" s="22"/>
      <c r="AF8" s="22"/>
      <c r="AG8" s="22"/>
      <c r="AH8" s="22"/>
    </row>
    <row r="9" spans="1:134" ht="13.5" thickBot="1" x14ac:dyDescent="0.25">
      <c r="A9" s="3"/>
      <c r="B9" s="102"/>
      <c r="C9" s="3"/>
      <c r="D9" s="3"/>
      <c r="E9" s="3"/>
      <c r="F9" s="3"/>
      <c r="G9" s="3"/>
      <c r="H9" s="22"/>
      <c r="I9" s="22"/>
      <c r="J9" s="267"/>
      <c r="K9" s="267"/>
      <c r="L9" s="267"/>
      <c r="M9" s="267"/>
      <c r="Q9" s="272"/>
      <c r="R9" s="270"/>
      <c r="S9" s="272"/>
      <c r="T9" s="270"/>
      <c r="U9" s="272"/>
      <c r="V9" s="21"/>
      <c r="W9" s="21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134" x14ac:dyDescent="0.2">
      <c r="A10" s="11" t="s">
        <v>12</v>
      </c>
      <c r="B10" s="103"/>
      <c r="C10" s="12">
        <v>1.41</v>
      </c>
      <c r="D10" s="12"/>
      <c r="E10" s="13"/>
      <c r="F10" s="3"/>
      <c r="G10" s="268" t="s">
        <v>85</v>
      </c>
      <c r="H10" s="22"/>
      <c r="I10" s="22"/>
      <c r="J10" s="267"/>
      <c r="K10" s="267"/>
      <c r="L10" s="267"/>
      <c r="M10" s="267"/>
      <c r="Q10" s="272"/>
      <c r="R10" s="270"/>
      <c r="S10" s="272"/>
      <c r="T10" s="270"/>
      <c r="U10" s="272"/>
      <c r="V10" s="21"/>
      <c r="W10" s="21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134" x14ac:dyDescent="0.2">
      <c r="A11" s="269" t="s">
        <v>86</v>
      </c>
      <c r="B11" s="102"/>
      <c r="C11" s="15" t="s">
        <v>13</v>
      </c>
      <c r="D11" s="15" t="s">
        <v>27</v>
      </c>
      <c r="E11" s="16">
        <v>3</v>
      </c>
      <c r="F11" s="3" t="s">
        <v>28</v>
      </c>
      <c r="G11" s="3"/>
      <c r="H11" s="22"/>
      <c r="I11" s="22"/>
      <c r="J11" s="267"/>
      <c r="K11" s="267"/>
      <c r="L11" s="267"/>
      <c r="M11" s="267"/>
      <c r="Q11" s="272"/>
      <c r="R11" s="270"/>
      <c r="S11" s="272"/>
      <c r="T11" s="270"/>
      <c r="U11" s="272"/>
      <c r="V11" s="21"/>
      <c r="W11" s="21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134" x14ac:dyDescent="0.2">
      <c r="A12" s="14" t="s">
        <v>14</v>
      </c>
      <c r="B12" s="102"/>
      <c r="C12" s="3">
        <f>E13^2*3.14</f>
        <v>7.0650000000000004E-2</v>
      </c>
      <c r="D12" s="15" t="s">
        <v>15</v>
      </c>
      <c r="E12" s="66">
        <f>E11/2</f>
        <v>1.5</v>
      </c>
      <c r="F12" s="17" t="s">
        <v>28</v>
      </c>
      <c r="G12" s="21"/>
      <c r="H12" s="21"/>
      <c r="I12" s="21"/>
      <c r="J12" s="267"/>
      <c r="K12" s="267"/>
      <c r="L12" s="267"/>
      <c r="M12" s="267"/>
      <c r="Q12" s="272"/>
      <c r="R12" s="270"/>
      <c r="S12" s="272"/>
      <c r="T12" s="270"/>
      <c r="U12" s="272"/>
      <c r="V12" s="21"/>
      <c r="W12" s="21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134" x14ac:dyDescent="0.2">
      <c r="A13" s="14"/>
      <c r="B13" s="102"/>
      <c r="C13" s="3"/>
      <c r="D13" s="67" t="s">
        <v>15</v>
      </c>
      <c r="E13" s="68">
        <f>E12/10</f>
        <v>0.15</v>
      </c>
      <c r="F13" s="4" t="s">
        <v>24</v>
      </c>
      <c r="G13" s="3"/>
      <c r="H13" s="22"/>
      <c r="I13" s="22"/>
      <c r="J13" s="267"/>
      <c r="K13" s="267"/>
      <c r="L13" s="267"/>
      <c r="M13" s="267"/>
      <c r="Q13" s="272"/>
      <c r="R13" s="270"/>
      <c r="S13" s="272"/>
      <c r="T13" s="270"/>
      <c r="U13" s="272"/>
      <c r="V13" s="21"/>
      <c r="W13" s="21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134" x14ac:dyDescent="0.2">
      <c r="A14" s="14"/>
      <c r="B14" s="102"/>
      <c r="C14" s="17" t="s">
        <v>25</v>
      </c>
      <c r="D14" s="3"/>
      <c r="E14" s="16"/>
      <c r="F14" s="3"/>
      <c r="G14" s="3"/>
      <c r="H14" s="3"/>
      <c r="I14" s="3"/>
      <c r="J14" s="2"/>
      <c r="K14" s="2"/>
      <c r="L14" s="2"/>
      <c r="Q14" s="272"/>
      <c r="R14" s="270"/>
      <c r="S14" s="272"/>
      <c r="T14" s="270"/>
      <c r="U14" s="272"/>
      <c r="V14" s="21"/>
      <c r="W14" s="21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67"/>
      <c r="BF14" s="267"/>
      <c r="BG14" s="267"/>
      <c r="BH14" s="267"/>
      <c r="BI14" s="267"/>
      <c r="BJ14" s="267"/>
      <c r="BK14" s="267"/>
      <c r="BL14" s="267"/>
      <c r="BM14" s="267"/>
      <c r="BN14" s="267"/>
      <c r="BO14" s="267"/>
      <c r="BP14" s="267"/>
      <c r="BQ14" s="267"/>
      <c r="BR14" s="267"/>
      <c r="BS14" s="267"/>
      <c r="BT14" s="267"/>
      <c r="BU14" s="267"/>
      <c r="BV14" s="267"/>
      <c r="BW14" s="267"/>
      <c r="BX14" s="267"/>
      <c r="BY14" s="267"/>
      <c r="BZ14" s="267"/>
      <c r="CA14" s="267"/>
      <c r="CB14" s="267"/>
      <c r="CC14" s="267"/>
      <c r="CD14" s="267"/>
      <c r="CE14" s="267"/>
      <c r="CF14" s="267"/>
      <c r="CG14" s="267"/>
      <c r="CH14" s="267"/>
      <c r="CI14" s="267"/>
      <c r="CJ14" s="267"/>
      <c r="CK14" s="267"/>
      <c r="CL14" s="267"/>
      <c r="CM14" s="267"/>
      <c r="CN14" s="267"/>
      <c r="CO14" s="267"/>
      <c r="CP14" s="267"/>
      <c r="CQ14" s="267"/>
      <c r="CR14" s="267"/>
      <c r="CS14" s="267"/>
      <c r="CT14" s="267"/>
      <c r="CU14" s="267"/>
      <c r="CV14" s="267"/>
      <c r="CW14" s="267"/>
      <c r="CX14" s="267"/>
      <c r="CY14" s="267"/>
      <c r="CZ14" s="267"/>
      <c r="DA14" s="267"/>
      <c r="DB14" s="267"/>
      <c r="DC14" s="267"/>
      <c r="DD14" s="267"/>
      <c r="DE14" s="267"/>
      <c r="DF14" s="267"/>
      <c r="DG14" s="267"/>
      <c r="DH14" s="267"/>
      <c r="DI14" s="267"/>
      <c r="DJ14" s="267"/>
      <c r="DK14" s="267"/>
      <c r="DL14" s="267"/>
      <c r="DM14" s="267"/>
      <c r="DN14" s="267"/>
      <c r="DO14" s="267"/>
      <c r="DP14" s="267"/>
      <c r="DQ14" s="267"/>
      <c r="DR14" s="267"/>
      <c r="DS14" s="267"/>
      <c r="DT14" s="267"/>
      <c r="DU14" s="267"/>
    </row>
    <row r="15" spans="1:134" ht="13.5" thickBot="1" x14ac:dyDescent="0.25">
      <c r="A15" s="18" t="s">
        <v>16</v>
      </c>
      <c r="B15" s="104"/>
      <c r="C15" s="19">
        <f>2/1</f>
        <v>2</v>
      </c>
      <c r="D15" s="19"/>
      <c r="E15" s="20"/>
      <c r="F15" s="3"/>
      <c r="G15" s="3"/>
      <c r="H15" s="3"/>
      <c r="I15" s="3"/>
      <c r="J15" s="2"/>
      <c r="K15" s="2"/>
      <c r="L15" s="2"/>
      <c r="Q15" s="272"/>
      <c r="R15" s="270"/>
      <c r="S15" s="272"/>
      <c r="T15" s="270"/>
      <c r="U15" s="272"/>
      <c r="V15" s="21"/>
      <c r="W15" s="21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67"/>
      <c r="BF15" s="267"/>
      <c r="BG15" s="267"/>
      <c r="BH15" s="267"/>
      <c r="BI15" s="267"/>
      <c r="BJ15" s="267"/>
      <c r="BK15" s="267"/>
      <c r="BL15" s="267"/>
      <c r="BM15" s="267"/>
      <c r="BN15" s="267"/>
      <c r="BO15" s="267"/>
      <c r="BP15" s="267"/>
      <c r="BQ15" s="267"/>
      <c r="BR15" s="267"/>
      <c r="BS15" s="267"/>
      <c r="BT15" s="267"/>
      <c r="BU15" s="267"/>
      <c r="BV15" s="267"/>
      <c r="BW15" s="267"/>
      <c r="BX15" s="267"/>
      <c r="BY15" s="267"/>
      <c r="BZ15" s="267"/>
      <c r="CA15" s="267"/>
      <c r="CB15" s="267"/>
      <c r="CC15" s="267"/>
      <c r="CD15" s="267"/>
      <c r="CE15" s="267"/>
      <c r="CF15" s="267"/>
      <c r="CG15" s="267"/>
      <c r="CH15" s="267"/>
      <c r="CI15" s="267"/>
      <c r="CJ15" s="267"/>
      <c r="CK15" s="267"/>
      <c r="CL15" s="267"/>
      <c r="CM15" s="267"/>
      <c r="CN15" s="267"/>
      <c r="CO15" s="267"/>
      <c r="CP15" s="267"/>
      <c r="CQ15" s="267"/>
      <c r="CR15" s="267"/>
      <c r="CS15" s="267"/>
      <c r="CT15" s="267"/>
      <c r="CU15" s="267"/>
      <c r="CV15" s="267"/>
      <c r="CW15" s="267"/>
      <c r="CX15" s="267"/>
      <c r="CY15" s="267"/>
      <c r="CZ15" s="267"/>
      <c r="DA15" s="267"/>
      <c r="DB15" s="267"/>
      <c r="DC15" s="267"/>
      <c r="DD15" s="267"/>
      <c r="DE15" s="267"/>
      <c r="DF15" s="267"/>
      <c r="DG15" s="267"/>
      <c r="DH15" s="267"/>
      <c r="DI15" s="267"/>
      <c r="DJ15" s="267"/>
      <c r="DK15" s="267"/>
      <c r="DL15" s="267"/>
      <c r="DM15" s="267"/>
      <c r="DN15" s="267"/>
      <c r="DO15" s="267"/>
      <c r="DP15" s="267"/>
      <c r="DQ15" s="267"/>
      <c r="DR15" s="267"/>
      <c r="DS15" s="267"/>
      <c r="DT15" s="267"/>
      <c r="DU15" s="267"/>
    </row>
    <row r="16" spans="1:134" x14ac:dyDescent="0.2">
      <c r="A16" s="3"/>
      <c r="B16" s="102"/>
      <c r="C16" s="3"/>
      <c r="D16" s="3"/>
      <c r="E16" s="3"/>
      <c r="F16" s="3"/>
      <c r="G16" s="3"/>
      <c r="H16" s="3"/>
      <c r="I16" s="3"/>
      <c r="J16" s="2"/>
      <c r="K16" s="2"/>
      <c r="L16" s="2"/>
      <c r="Q16" s="272"/>
      <c r="R16" s="270"/>
      <c r="S16" s="272"/>
      <c r="T16" s="270"/>
      <c r="U16" s="272"/>
      <c r="V16" s="21"/>
      <c r="W16" s="21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3"/>
      <c r="DW16" s="3"/>
      <c r="DX16" s="3"/>
      <c r="DY16" s="3"/>
      <c r="DZ16" s="3"/>
      <c r="EA16" s="3"/>
      <c r="EB16" s="3"/>
      <c r="EC16" s="3"/>
      <c r="ED16" s="3"/>
    </row>
    <row r="17" spans="1:134" x14ac:dyDescent="0.2">
      <c r="A17" s="21"/>
      <c r="B17" s="21"/>
      <c r="C17" s="21"/>
      <c r="D17" s="21"/>
      <c r="E17" s="22"/>
      <c r="F17" s="3"/>
      <c r="G17" s="3"/>
      <c r="H17" s="3"/>
      <c r="I17" s="3"/>
      <c r="J17" s="3"/>
      <c r="K17" s="3"/>
      <c r="M17" s="5"/>
      <c r="N17" s="1"/>
      <c r="O17" s="5"/>
      <c r="P17" s="1"/>
      <c r="Q17" s="270"/>
      <c r="R17" s="272"/>
      <c r="S17" s="270"/>
      <c r="T17" s="272"/>
      <c r="U17" s="272"/>
      <c r="V17" s="272"/>
      <c r="W17" s="22"/>
      <c r="X17" s="22"/>
      <c r="Y17" s="21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3"/>
      <c r="DW17" s="3"/>
      <c r="DX17" s="3"/>
      <c r="DY17" s="3"/>
      <c r="DZ17" s="3"/>
      <c r="EA17" s="3"/>
      <c r="EB17" s="3"/>
      <c r="EC17" s="3"/>
      <c r="ED17" s="3"/>
    </row>
    <row r="18" spans="1:134" x14ac:dyDescent="0.2">
      <c r="B18" s="2"/>
      <c r="D18" s="3"/>
      <c r="E18" s="3"/>
      <c r="F18" s="3"/>
      <c r="G18" s="3"/>
      <c r="H18" s="3"/>
      <c r="I18" s="3"/>
      <c r="J18" s="3"/>
      <c r="K18" s="5"/>
      <c r="L18" s="1"/>
      <c r="M18" s="5"/>
      <c r="N18" s="1"/>
      <c r="P18" s="1"/>
      <c r="Q18" s="3"/>
      <c r="R18" s="3"/>
      <c r="S18" s="487"/>
      <c r="T18" s="487"/>
      <c r="U18" s="487"/>
      <c r="V18" s="487"/>
      <c r="W18" s="487"/>
      <c r="X18" s="487"/>
      <c r="Y18" s="487"/>
      <c r="Z18" s="487"/>
      <c r="AA18" s="487"/>
      <c r="AB18" s="487"/>
      <c r="AC18" s="487"/>
      <c r="AD18" s="487"/>
      <c r="AE18" s="487"/>
      <c r="AF18" s="487"/>
      <c r="AG18" s="487"/>
      <c r="AH18" s="487"/>
      <c r="AI18" s="487"/>
      <c r="AJ18" s="487"/>
      <c r="AK18" s="487"/>
      <c r="AL18" s="487"/>
      <c r="AM18" s="487"/>
      <c r="AN18" s="487"/>
      <c r="AO18" s="487"/>
      <c r="AP18" s="487"/>
      <c r="AQ18" s="487"/>
      <c r="AR18" s="487"/>
      <c r="AS18" s="487"/>
      <c r="AT18" s="487"/>
      <c r="AU18" s="487"/>
      <c r="AV18" s="487"/>
      <c r="AW18" s="487"/>
      <c r="AX18" s="487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3"/>
      <c r="DR18" s="3"/>
      <c r="DS18" s="3"/>
      <c r="DT18" s="3"/>
      <c r="DU18" s="3"/>
      <c r="DV18" s="3"/>
      <c r="DW18" s="3"/>
      <c r="DX18" s="3"/>
      <c r="DY18" s="3"/>
    </row>
    <row r="19" spans="1:134" s="1" customFormat="1" x14ac:dyDescent="0.2">
      <c r="D19" s="4"/>
      <c r="E19" s="4"/>
      <c r="F19" s="4"/>
      <c r="G19" s="417" t="s">
        <v>97</v>
      </c>
      <c r="H19" s="408"/>
      <c r="I19" s="418"/>
      <c r="J19" s="419"/>
      <c r="K19" s="435" t="s">
        <v>98</v>
      </c>
      <c r="L19" s="436"/>
      <c r="M19" s="437"/>
      <c r="N19" s="438"/>
      <c r="O19" s="42"/>
      <c r="P19" s="53"/>
      <c r="Q19" s="86"/>
      <c r="R19" s="53"/>
      <c r="S19" s="42"/>
      <c r="T19" s="53"/>
      <c r="U19" s="86"/>
      <c r="V19" s="53"/>
      <c r="W19" s="42"/>
      <c r="X19" s="53"/>
      <c r="Y19" s="86"/>
      <c r="Z19" s="53"/>
      <c r="AA19" s="42"/>
      <c r="AB19" s="53"/>
      <c r="AC19" s="86"/>
      <c r="AD19" s="53"/>
      <c r="AE19" s="42"/>
      <c r="AF19" s="53"/>
      <c r="AG19" s="86"/>
      <c r="AH19" s="53"/>
      <c r="AI19" s="42"/>
      <c r="AJ19" s="53"/>
      <c r="AK19" s="86"/>
      <c r="AL19" s="53"/>
      <c r="AM19" s="42"/>
      <c r="AN19" s="53"/>
      <c r="AO19" s="86"/>
      <c r="AP19" s="53"/>
      <c r="AQ19" s="42"/>
      <c r="AR19" s="53"/>
      <c r="AS19" s="86"/>
      <c r="AT19" s="53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</row>
    <row r="20" spans="1:134" ht="12.75" customHeight="1" x14ac:dyDescent="0.2">
      <c r="A20" s="3"/>
      <c r="B20" s="478" t="s">
        <v>17</v>
      </c>
      <c r="C20" s="162"/>
      <c r="D20" s="162"/>
      <c r="E20" s="24"/>
      <c r="F20" s="489" t="s">
        <v>99</v>
      </c>
      <c r="G20" s="420" t="s">
        <v>43</v>
      </c>
      <c r="H20" s="170" t="s">
        <v>44</v>
      </c>
      <c r="I20" s="170" t="s">
        <v>40</v>
      </c>
      <c r="J20" s="421" t="s">
        <v>41</v>
      </c>
      <c r="K20" s="439" t="s">
        <v>43</v>
      </c>
      <c r="L20" s="176" t="s">
        <v>44</v>
      </c>
      <c r="M20" s="176" t="s">
        <v>40</v>
      </c>
      <c r="N20" s="440" t="s">
        <v>41</v>
      </c>
      <c r="O20" s="273"/>
      <c r="P20" s="273"/>
      <c r="Q20" s="273"/>
      <c r="R20" s="273"/>
      <c r="S20" s="273"/>
      <c r="T20" s="273"/>
      <c r="U20" s="273"/>
      <c r="V20" s="273"/>
      <c r="W20" s="273"/>
      <c r="X20" s="273"/>
      <c r="Y20" s="273"/>
      <c r="Z20" s="273"/>
      <c r="AA20" s="273"/>
      <c r="AB20" s="273"/>
      <c r="AC20" s="273"/>
      <c r="AD20" s="273"/>
      <c r="AE20" s="273"/>
      <c r="AF20" s="273"/>
      <c r="AG20" s="273"/>
      <c r="AH20" s="273"/>
      <c r="AI20" s="273"/>
      <c r="AJ20" s="273"/>
      <c r="AK20" s="273"/>
      <c r="AL20" s="273"/>
      <c r="AM20" s="273"/>
      <c r="AN20" s="273"/>
      <c r="AO20" s="273"/>
      <c r="AP20" s="273"/>
      <c r="AQ20" s="273"/>
      <c r="AR20" s="273"/>
      <c r="AS20" s="273"/>
      <c r="AT20" s="273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</row>
    <row r="21" spans="1:134" s="167" customFormat="1" ht="38.25" x14ac:dyDescent="0.2">
      <c r="A21" s="164" t="s">
        <v>18</v>
      </c>
      <c r="B21" s="488"/>
      <c r="C21" s="163" t="s">
        <v>19</v>
      </c>
      <c r="D21" s="165" t="s">
        <v>20</v>
      </c>
      <c r="E21" s="166" t="s">
        <v>21</v>
      </c>
      <c r="F21" s="490"/>
      <c r="G21" s="410"/>
      <c r="H21" s="171"/>
      <c r="I21" s="171"/>
      <c r="J21" s="409"/>
      <c r="K21" s="441"/>
      <c r="L21" s="177"/>
      <c r="M21" s="177"/>
      <c r="N21" s="44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7"/>
      <c r="AX21" s="22"/>
      <c r="AY21" s="22"/>
      <c r="AZ21" s="22"/>
      <c r="BA21" s="22"/>
      <c r="BB21" s="27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</row>
    <row r="22" spans="1:134" s="63" customFormat="1" ht="13.5" thickBot="1" x14ac:dyDescent="0.25">
      <c r="A22" s="62">
        <f>'ussing chamber - control values'!A22</f>
        <v>41152</v>
      </c>
      <c r="B22" s="73">
        <f>'ussing chamber - control values'!B22</f>
        <v>4</v>
      </c>
      <c r="C22" s="71">
        <f>'ussing chamber - control values'!C22</f>
        <v>4.5</v>
      </c>
      <c r="D22" s="202"/>
      <c r="E22" s="216" t="str">
        <f>'ussing chamber - control values'!E22</f>
        <v>2cm/1mV</v>
      </c>
      <c r="F22" s="65">
        <f>'ussing chamber - control values'!F22</f>
        <v>0.5</v>
      </c>
      <c r="G22" s="422"/>
      <c r="H22" s="182"/>
      <c r="I22" s="181"/>
      <c r="J22" s="423"/>
      <c r="K22" s="443"/>
      <c r="L22" s="184"/>
      <c r="M22" s="183"/>
      <c r="N22" s="444"/>
      <c r="O22" s="86"/>
      <c r="P22" s="53"/>
      <c r="Q22" s="86"/>
      <c r="R22" s="53"/>
      <c r="S22" s="86"/>
      <c r="T22" s="53"/>
      <c r="U22" s="86"/>
      <c r="V22" s="53"/>
      <c r="W22" s="86"/>
      <c r="X22" s="53"/>
      <c r="Y22" s="86"/>
      <c r="Z22" s="53"/>
      <c r="AA22" s="86"/>
      <c r="AB22" s="53"/>
      <c r="AC22" s="86"/>
      <c r="AD22" s="53"/>
      <c r="AE22" s="86"/>
      <c r="AF22" s="53"/>
      <c r="AG22" s="86"/>
      <c r="AH22" s="53"/>
      <c r="AI22" s="86"/>
      <c r="AJ22" s="53"/>
      <c r="AK22" s="86"/>
      <c r="AL22" s="53"/>
      <c r="AM22" s="86"/>
      <c r="AN22" s="53"/>
      <c r="AO22" s="86"/>
      <c r="AP22" s="53"/>
      <c r="AQ22" s="86"/>
      <c r="AR22" s="53"/>
      <c r="AS22" s="86"/>
      <c r="AT22" s="53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</row>
    <row r="23" spans="1:134" s="74" customFormat="1" ht="13.5" thickTop="1" x14ac:dyDescent="0.2">
      <c r="A23" s="131">
        <f>'ussing chamber - control values'!A23</f>
        <v>41157</v>
      </c>
      <c r="B23" s="75">
        <f>'ussing chamber - control values'!B23</f>
        <v>5</v>
      </c>
      <c r="C23" s="76">
        <f>'ussing chamber - control values'!C23</f>
        <v>3.5</v>
      </c>
      <c r="D23" s="203"/>
      <c r="E23" s="217" t="str">
        <f>'ussing chamber - control values'!E23</f>
        <v>2cm/1mV</v>
      </c>
      <c r="F23" s="77">
        <f>'ussing chamber - control values'!F23</f>
        <v>0.4</v>
      </c>
      <c r="G23" s="424"/>
      <c r="H23" s="168"/>
      <c r="I23" s="169"/>
      <c r="J23" s="292"/>
      <c r="K23" s="445"/>
      <c r="L23" s="174"/>
      <c r="M23" s="175"/>
      <c r="N23" s="446"/>
      <c r="O23" s="86"/>
      <c r="P23" s="53"/>
      <c r="Q23" s="86"/>
      <c r="R23" s="53"/>
      <c r="S23" s="86"/>
      <c r="T23" s="53"/>
      <c r="U23" s="86"/>
      <c r="V23" s="53"/>
      <c r="W23" s="86"/>
      <c r="X23" s="53"/>
      <c r="Y23" s="86"/>
      <c r="Z23" s="53"/>
      <c r="AA23" s="86"/>
      <c r="AB23" s="53"/>
      <c r="AC23" s="86"/>
      <c r="AD23" s="53"/>
      <c r="AE23" s="86"/>
      <c r="AF23" s="53"/>
      <c r="AG23" s="86"/>
      <c r="AH23" s="53"/>
      <c r="AI23" s="86"/>
      <c r="AJ23" s="53"/>
      <c r="AK23" s="86"/>
      <c r="AL23" s="53"/>
      <c r="AM23" s="86"/>
      <c r="AN23" s="53"/>
      <c r="AO23" s="86"/>
      <c r="AP23" s="53"/>
      <c r="AQ23" s="86"/>
      <c r="AR23" s="53"/>
      <c r="AS23" s="86"/>
      <c r="AT23" s="53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</row>
    <row r="24" spans="1:134" s="63" customFormat="1" ht="13.5" thickBot="1" x14ac:dyDescent="0.25">
      <c r="A24" s="62"/>
      <c r="B24" s="73">
        <f>'ussing chamber - control values'!B24</f>
        <v>6</v>
      </c>
      <c r="C24" s="71">
        <f>'ussing chamber - control values'!C24</f>
        <v>3.3</v>
      </c>
      <c r="D24" s="204"/>
      <c r="E24" s="218" t="str">
        <f>'ussing chamber - control values'!E24</f>
        <v>2cm/1mV</v>
      </c>
      <c r="F24" s="65">
        <f>'ussing chamber - control values'!F24</f>
        <v>0.4</v>
      </c>
      <c r="G24" s="425"/>
      <c r="H24" s="186"/>
      <c r="I24" s="185"/>
      <c r="J24" s="426"/>
      <c r="K24" s="447"/>
      <c r="L24" s="188"/>
      <c r="M24" s="187"/>
      <c r="N24" s="448"/>
      <c r="O24" s="50"/>
      <c r="P24" s="31"/>
      <c r="Q24" s="50"/>
      <c r="R24" s="31"/>
      <c r="S24" s="50"/>
      <c r="T24" s="31"/>
      <c r="U24" s="50"/>
      <c r="V24" s="31"/>
      <c r="W24" s="50"/>
      <c r="X24" s="31"/>
      <c r="Y24" s="50"/>
      <c r="Z24" s="31"/>
      <c r="AA24" s="50"/>
      <c r="AB24" s="31"/>
      <c r="AC24" s="50"/>
      <c r="AD24" s="31"/>
      <c r="AE24" s="50"/>
      <c r="AF24" s="31"/>
      <c r="AG24" s="50"/>
      <c r="AH24" s="31"/>
      <c r="AI24" s="50"/>
      <c r="AJ24" s="31"/>
      <c r="AK24" s="50"/>
      <c r="AL24" s="31"/>
      <c r="AM24" s="50"/>
      <c r="AN24" s="31"/>
      <c r="AO24" s="50"/>
      <c r="AP24" s="31"/>
      <c r="AQ24" s="50"/>
      <c r="AR24" s="31"/>
      <c r="AS24" s="50"/>
      <c r="AT24" s="31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</row>
    <row r="25" spans="1:134" s="74" customFormat="1" ht="13.5" thickTop="1" x14ac:dyDescent="0.2">
      <c r="A25" s="131">
        <f>'ussing chamber - control values'!A25</f>
        <v>41159</v>
      </c>
      <c r="B25" s="88">
        <f>'ussing chamber - control values'!B25</f>
        <v>7</v>
      </c>
      <c r="C25" s="76">
        <f>'ussing chamber - control values'!C25</f>
        <v>0</v>
      </c>
      <c r="D25" s="205"/>
      <c r="E25" s="217" t="str">
        <f>'ussing chamber - control values'!E25</f>
        <v>2cm/1mV</v>
      </c>
      <c r="F25" s="77">
        <f>'ussing chamber - control values'!F25</f>
        <v>0.4</v>
      </c>
      <c r="G25" s="427"/>
      <c r="H25" s="173"/>
      <c r="I25" s="172"/>
      <c r="J25" s="428"/>
      <c r="K25" s="449"/>
      <c r="L25" s="179"/>
      <c r="M25" s="178"/>
      <c r="N25" s="450"/>
      <c r="O25" s="50"/>
      <c r="P25" s="31"/>
      <c r="Q25" s="50"/>
      <c r="R25" s="31"/>
      <c r="S25" s="50"/>
      <c r="T25" s="31"/>
      <c r="U25" s="50"/>
      <c r="V25" s="31"/>
      <c r="W25" s="50"/>
      <c r="X25" s="31"/>
      <c r="Y25" s="50"/>
      <c r="Z25" s="31"/>
      <c r="AA25" s="50"/>
      <c r="AB25" s="31"/>
      <c r="AC25" s="50"/>
      <c r="AD25" s="31"/>
      <c r="AE25" s="50"/>
      <c r="AF25" s="31"/>
      <c r="AG25" s="50"/>
      <c r="AH25" s="31"/>
      <c r="AI25" s="50"/>
      <c r="AJ25" s="31"/>
      <c r="AK25" s="50"/>
      <c r="AL25" s="31"/>
      <c r="AM25" s="50"/>
      <c r="AN25" s="31"/>
      <c r="AO25" s="50"/>
      <c r="AP25" s="31"/>
      <c r="AQ25" s="50"/>
      <c r="AR25" s="31"/>
      <c r="AS25" s="50"/>
      <c r="AT25" s="31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</row>
    <row r="26" spans="1:134" s="63" customFormat="1" ht="13.5" thickBot="1" x14ac:dyDescent="0.25">
      <c r="A26" s="62"/>
      <c r="B26" s="64"/>
      <c r="C26" s="71"/>
      <c r="D26" s="206"/>
      <c r="E26" s="219"/>
      <c r="F26" s="65"/>
      <c r="G26" s="425"/>
      <c r="H26" s="186"/>
      <c r="I26" s="185"/>
      <c r="J26" s="426"/>
      <c r="K26" s="447"/>
      <c r="L26" s="188"/>
      <c r="M26" s="187"/>
      <c r="N26" s="448"/>
      <c r="O26" s="50"/>
      <c r="P26" s="31"/>
      <c r="Q26" s="50"/>
      <c r="R26" s="31"/>
      <c r="S26" s="50"/>
      <c r="T26" s="31"/>
      <c r="U26" s="50"/>
      <c r="V26" s="31"/>
      <c r="W26" s="50"/>
      <c r="X26" s="31"/>
      <c r="Y26" s="50"/>
      <c r="Z26" s="31"/>
      <c r="AA26" s="50"/>
      <c r="AB26" s="31"/>
      <c r="AC26" s="50"/>
      <c r="AD26" s="31"/>
      <c r="AE26" s="50"/>
      <c r="AF26" s="31"/>
      <c r="AG26" s="50"/>
      <c r="AH26" s="31"/>
      <c r="AI26" s="50"/>
      <c r="AJ26" s="31"/>
      <c r="AK26" s="50"/>
      <c r="AL26" s="31"/>
      <c r="AM26" s="50"/>
      <c r="AN26" s="31"/>
      <c r="AO26" s="50"/>
      <c r="AP26" s="31"/>
      <c r="AQ26" s="50"/>
      <c r="AR26" s="31"/>
      <c r="AS26" s="50"/>
      <c r="AT26" s="31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</row>
    <row r="27" spans="1:134" s="74" customFormat="1" ht="13.5" thickTop="1" x14ac:dyDescent="0.2">
      <c r="A27" s="131">
        <f>'ussing chamber - control values'!A27</f>
        <v>41163</v>
      </c>
      <c r="B27" s="88">
        <f>'ussing chamber - control values'!B27</f>
        <v>8</v>
      </c>
      <c r="C27" s="76">
        <f>'ussing chamber - control values'!C27</f>
        <v>3.35</v>
      </c>
      <c r="D27" s="207">
        <f>'ussing chamber - control values'!D27</f>
        <v>9</v>
      </c>
      <c r="E27" s="217" t="str">
        <f>'ussing chamber - control values'!E27</f>
        <v>2cm/1mV</v>
      </c>
      <c r="F27" s="77">
        <f>'ussing chamber - control values'!F27</f>
        <v>0.5</v>
      </c>
      <c r="G27" s="427"/>
      <c r="H27" s="173"/>
      <c r="I27" s="172"/>
      <c r="J27" s="428"/>
      <c r="K27" s="449"/>
      <c r="L27" s="179"/>
      <c r="M27" s="178"/>
      <c r="N27" s="450"/>
      <c r="O27" s="50"/>
      <c r="P27" s="31"/>
      <c r="Q27" s="50"/>
      <c r="R27" s="31"/>
      <c r="S27" s="50"/>
      <c r="T27" s="31"/>
      <c r="U27" s="50"/>
      <c r="V27" s="31"/>
      <c r="W27" s="50"/>
      <c r="X27" s="31"/>
      <c r="Y27" s="50"/>
      <c r="Z27" s="31"/>
      <c r="AA27" s="50"/>
      <c r="AB27" s="31"/>
      <c r="AC27" s="50"/>
      <c r="AD27" s="31"/>
      <c r="AE27" s="50"/>
      <c r="AF27" s="31"/>
      <c r="AG27" s="50"/>
      <c r="AH27" s="31"/>
      <c r="AI27" s="50"/>
      <c r="AJ27" s="31"/>
      <c r="AK27" s="50"/>
      <c r="AL27" s="31"/>
      <c r="AM27" s="50"/>
      <c r="AN27" s="31"/>
      <c r="AO27" s="50"/>
      <c r="AP27" s="31"/>
      <c r="AQ27" s="50"/>
      <c r="AR27" s="31"/>
      <c r="AS27" s="50"/>
      <c r="AT27" s="31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</row>
    <row r="28" spans="1:134" s="63" customFormat="1" ht="13.5" thickBot="1" x14ac:dyDescent="0.25">
      <c r="A28" s="62"/>
      <c r="B28" s="89">
        <f>'ussing chamber - control values'!B28</f>
        <v>9</v>
      </c>
      <c r="C28" s="195">
        <f>'ussing chamber - control values'!C28</f>
        <v>3.2</v>
      </c>
      <c r="D28" s="208">
        <f>'ussing chamber - control values'!D28</f>
        <v>11</v>
      </c>
      <c r="E28" s="220" t="str">
        <f>'ussing chamber - control values'!E28</f>
        <v>2cm/1mV</v>
      </c>
      <c r="F28" s="90">
        <f>'ussing chamber - control values'!F28</f>
        <v>0.5</v>
      </c>
      <c r="G28" s="425"/>
      <c r="H28" s="186"/>
      <c r="I28" s="185"/>
      <c r="J28" s="426"/>
      <c r="K28" s="447"/>
      <c r="L28" s="188"/>
      <c r="M28" s="187"/>
      <c r="N28" s="448"/>
      <c r="O28" s="50"/>
      <c r="P28" s="31"/>
      <c r="Q28" s="50"/>
      <c r="R28" s="31"/>
      <c r="S28" s="50"/>
      <c r="T28" s="31"/>
      <c r="U28" s="50"/>
      <c r="V28" s="31"/>
      <c r="W28" s="50"/>
      <c r="X28" s="31"/>
      <c r="Y28" s="50"/>
      <c r="Z28" s="31"/>
      <c r="AA28" s="50"/>
      <c r="AB28" s="31"/>
      <c r="AC28" s="50"/>
      <c r="AD28" s="31"/>
      <c r="AE28" s="50"/>
      <c r="AF28" s="31"/>
      <c r="AG28" s="50"/>
      <c r="AH28" s="31"/>
      <c r="AI28" s="50"/>
      <c r="AJ28" s="31"/>
      <c r="AK28" s="50"/>
      <c r="AL28" s="31"/>
      <c r="AM28" s="50"/>
      <c r="AN28" s="31"/>
      <c r="AO28" s="50"/>
      <c r="AP28" s="31"/>
      <c r="AQ28" s="50"/>
      <c r="AR28" s="31"/>
      <c r="AS28" s="50"/>
      <c r="AT28" s="31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</row>
    <row r="29" spans="1:134" s="63" customFormat="1" ht="14.25" thickTop="1" thickBot="1" x14ac:dyDescent="0.25">
      <c r="A29" s="62">
        <f>'ussing chamber - control values'!A29</f>
        <v>41164</v>
      </c>
      <c r="B29" s="64">
        <f>'ussing chamber - control values'!B29</f>
        <v>10</v>
      </c>
      <c r="C29" s="196">
        <f>'ussing chamber - control values'!C29</f>
        <v>3.1</v>
      </c>
      <c r="D29" s="209">
        <f>'ussing chamber - control values'!D29</f>
        <v>12</v>
      </c>
      <c r="E29" s="218" t="str">
        <f>'ussing chamber - control values'!E29</f>
        <v>2cm/1mV</v>
      </c>
      <c r="F29" s="65">
        <f>'ussing chamber - control values'!F29</f>
        <v>0.5</v>
      </c>
      <c r="G29" s="425"/>
      <c r="H29" s="186"/>
      <c r="I29" s="185"/>
      <c r="J29" s="426"/>
      <c r="K29" s="447"/>
      <c r="L29" s="188"/>
      <c r="M29" s="187"/>
      <c r="N29" s="448"/>
      <c r="O29" s="50"/>
      <c r="P29" s="31"/>
      <c r="Q29" s="50"/>
      <c r="R29" s="31"/>
      <c r="S29" s="50"/>
      <c r="T29" s="31"/>
      <c r="U29" s="50"/>
      <c r="V29" s="31"/>
      <c r="W29" s="50"/>
      <c r="X29" s="31"/>
      <c r="Y29" s="50"/>
      <c r="Z29" s="31"/>
      <c r="AA29" s="50"/>
      <c r="AB29" s="31"/>
      <c r="AC29" s="50"/>
      <c r="AD29" s="31"/>
      <c r="AE29" s="50"/>
      <c r="AF29" s="31"/>
      <c r="AG29" s="50"/>
      <c r="AH29" s="31"/>
      <c r="AI29" s="50"/>
      <c r="AJ29" s="31"/>
      <c r="AK29" s="50"/>
      <c r="AL29" s="31"/>
      <c r="AM29" s="50"/>
      <c r="AN29" s="31"/>
      <c r="AO29" s="50"/>
      <c r="AP29" s="31"/>
      <c r="AQ29" s="50"/>
      <c r="AR29" s="31"/>
      <c r="AS29" s="50"/>
      <c r="AT29" s="31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</row>
    <row r="30" spans="1:134" s="141" customFormat="1" ht="14.25" thickTop="1" thickBot="1" x14ac:dyDescent="0.25">
      <c r="A30" s="139">
        <f>'ussing chamber - control values'!A30</f>
        <v>41165</v>
      </c>
      <c r="B30" s="140">
        <f>'ussing chamber - control values'!B30</f>
        <v>11</v>
      </c>
      <c r="C30" s="197">
        <f>'ussing chamber - control values'!C30</f>
        <v>3.4</v>
      </c>
      <c r="D30" s="210">
        <f>'ussing chamber - control values'!D30</f>
        <v>9</v>
      </c>
      <c r="E30" s="218" t="str">
        <f>'ussing chamber - control values'!E30</f>
        <v>2cm/1mV</v>
      </c>
      <c r="F30" s="142">
        <f>'ussing chamber - control values'!F30</f>
        <v>0.4</v>
      </c>
      <c r="G30" s="422">
        <v>11</v>
      </c>
      <c r="H30" s="182">
        <f t="shared" ref="H30:H34" si="0">G30/$C$15</f>
        <v>5.5</v>
      </c>
      <c r="I30" s="181">
        <v>1.45</v>
      </c>
      <c r="J30" s="423">
        <f>((((I30-$F30)*1)/2)/$C$10)*$C$12*1000</f>
        <v>26.305851063829788</v>
      </c>
      <c r="K30" s="443">
        <v>-3.1</v>
      </c>
      <c r="L30" s="184">
        <f t="shared" ref="L30:L37" si="1">K30/$C$15</f>
        <v>-1.55</v>
      </c>
      <c r="M30" s="183">
        <v>1.6</v>
      </c>
      <c r="N30" s="444">
        <f>((((M30-$F30)*1)/2)/$C$10)*$C$12*1000</f>
        <v>30.063829787234052</v>
      </c>
      <c r="O30" s="86"/>
      <c r="P30" s="53"/>
      <c r="Q30" s="86"/>
      <c r="R30" s="53"/>
      <c r="S30" s="86"/>
      <c r="T30" s="53"/>
      <c r="U30" s="86"/>
      <c r="V30" s="53"/>
      <c r="W30" s="86"/>
      <c r="X30" s="53"/>
      <c r="Y30" s="86"/>
      <c r="Z30" s="53"/>
      <c r="AA30" s="86"/>
      <c r="AB30" s="53"/>
      <c r="AC30" s="86"/>
      <c r="AD30" s="53"/>
      <c r="AE30" s="86"/>
      <c r="AF30" s="53"/>
      <c r="AG30" s="86"/>
      <c r="AH30" s="53"/>
      <c r="AI30" s="86"/>
      <c r="AJ30" s="53"/>
      <c r="AK30" s="86"/>
      <c r="AL30" s="53"/>
      <c r="AM30" s="86"/>
      <c r="AN30" s="53"/>
      <c r="AO30" s="86"/>
      <c r="AP30" s="53"/>
      <c r="AQ30" s="86"/>
      <c r="AR30" s="53"/>
      <c r="AS30" s="86"/>
      <c r="AT30" s="53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</row>
    <row r="31" spans="1:134" s="22" customFormat="1" ht="13.5" thickTop="1" x14ac:dyDescent="0.2">
      <c r="A31" s="25">
        <f>'ussing chamber - control values'!A31</f>
        <v>41170</v>
      </c>
      <c r="B31" s="26">
        <f>'ussing chamber - control values'!B31</f>
        <v>12</v>
      </c>
      <c r="C31" s="198">
        <f>'ussing chamber - control values'!C31</f>
        <v>3.2</v>
      </c>
      <c r="D31" s="211">
        <f>'ussing chamber - control values'!D31</f>
        <v>11</v>
      </c>
      <c r="E31" s="221" t="str">
        <f>'ussing chamber - control values'!E31</f>
        <v>2cm/1mV</v>
      </c>
      <c r="F31" s="29">
        <f>'ussing chamber - control values'!F31</f>
        <v>0.5</v>
      </c>
      <c r="G31" s="424">
        <v>5.7</v>
      </c>
      <c r="H31" s="168">
        <f t="shared" si="0"/>
        <v>2.85</v>
      </c>
      <c r="I31" s="169">
        <v>1.5</v>
      </c>
      <c r="J31" s="292">
        <f>((((I31-$F31)*1)/2)/$C$10)*$C$12*1000</f>
        <v>25.053191489361701</v>
      </c>
      <c r="K31" s="445">
        <v>-1.6</v>
      </c>
      <c r="L31" s="174">
        <f t="shared" si="1"/>
        <v>-0.8</v>
      </c>
      <c r="M31" s="175">
        <v>1.5</v>
      </c>
      <c r="N31" s="446">
        <f>((((M31-$F31)*1)/2)/$C$10)*$C$12*1000</f>
        <v>25.053191489361701</v>
      </c>
      <c r="O31" s="86"/>
      <c r="P31" s="53"/>
      <c r="Q31" s="86"/>
      <c r="R31" s="53"/>
      <c r="S31" s="86"/>
      <c r="T31" s="53"/>
      <c r="U31" s="86"/>
      <c r="V31" s="53"/>
      <c r="W31" s="86"/>
      <c r="X31" s="53"/>
      <c r="Y31" s="86"/>
      <c r="Z31" s="53"/>
      <c r="AA31" s="86"/>
      <c r="AB31" s="53"/>
      <c r="AC31" s="86"/>
      <c r="AD31" s="53"/>
      <c r="AE31" s="86"/>
      <c r="AF31" s="53"/>
      <c r="AG31" s="86"/>
      <c r="AH31" s="53"/>
      <c r="AI31" s="86"/>
      <c r="AJ31" s="53"/>
      <c r="AK31" s="86"/>
      <c r="AL31" s="53"/>
      <c r="AM31" s="86"/>
      <c r="AN31" s="53"/>
      <c r="AO31" s="86"/>
      <c r="AP31" s="53"/>
      <c r="AQ31" s="86"/>
      <c r="AR31" s="53"/>
      <c r="AS31" s="86"/>
      <c r="AT31" s="53"/>
    </row>
    <row r="32" spans="1:134" s="63" customFormat="1" ht="13.5" thickBot="1" x14ac:dyDescent="0.25">
      <c r="A32" s="62"/>
      <c r="B32" s="73">
        <f>'ussing chamber - control values'!B32</f>
        <v>13</v>
      </c>
      <c r="C32" s="196">
        <f>'ussing chamber - control values'!C32</f>
        <v>3.5</v>
      </c>
      <c r="D32" s="209">
        <f>'ussing chamber - control values'!D32</f>
        <v>14</v>
      </c>
      <c r="E32" s="218" t="str">
        <f>'ussing chamber - control values'!E32</f>
        <v>2cm/1mV</v>
      </c>
      <c r="F32" s="65">
        <f>'ussing chamber - control values'!F32</f>
        <v>0.5</v>
      </c>
      <c r="G32" s="422">
        <v>12.6</v>
      </c>
      <c r="H32" s="182">
        <f t="shared" si="0"/>
        <v>6.3</v>
      </c>
      <c r="I32" s="181">
        <v>1.7</v>
      </c>
      <c r="J32" s="423">
        <f>((((I32-$F32)*1)/2)/$C$10)*$C$12*1000</f>
        <v>30.063829787234045</v>
      </c>
      <c r="K32" s="443">
        <v>-0.9</v>
      </c>
      <c r="L32" s="184">
        <f t="shared" si="1"/>
        <v>-0.45</v>
      </c>
      <c r="M32" s="183">
        <v>1.9</v>
      </c>
      <c r="N32" s="444">
        <f>((((M32-$F32)*1)/2)/$C$10)*$C$12*1000</f>
        <v>35.074468085106382</v>
      </c>
      <c r="O32" s="86"/>
      <c r="P32" s="53"/>
      <c r="Q32" s="86"/>
      <c r="R32" s="53"/>
      <c r="S32" s="86"/>
      <c r="T32" s="53"/>
      <c r="U32" s="86"/>
      <c r="V32" s="53"/>
      <c r="W32" s="86"/>
      <c r="X32" s="53"/>
      <c r="Y32" s="86"/>
      <c r="Z32" s="53"/>
      <c r="AA32" s="86"/>
      <c r="AB32" s="53"/>
      <c r="AC32" s="86"/>
      <c r="AD32" s="53"/>
      <c r="AE32" s="86"/>
      <c r="AF32" s="53"/>
      <c r="AG32" s="86"/>
      <c r="AH32" s="53"/>
      <c r="AI32" s="86"/>
      <c r="AJ32" s="53"/>
      <c r="AK32" s="86"/>
      <c r="AL32" s="53"/>
      <c r="AM32" s="86"/>
      <c r="AN32" s="53"/>
      <c r="AO32" s="86"/>
      <c r="AP32" s="53"/>
      <c r="AQ32" s="86"/>
      <c r="AR32" s="53"/>
      <c r="AS32" s="86"/>
      <c r="AT32" s="53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</row>
    <row r="33" spans="1:125" s="22" customFormat="1" ht="13.5" thickTop="1" x14ac:dyDescent="0.2">
      <c r="A33" s="25">
        <f>'ussing chamber - control values'!A33</f>
        <v>41171</v>
      </c>
      <c r="B33" s="26">
        <f>'ussing chamber - control values'!B33</f>
        <v>14</v>
      </c>
      <c r="C33" s="199">
        <f>'ussing chamber - control values'!C33</f>
        <v>3.3</v>
      </c>
      <c r="D33" s="212" t="str">
        <f>'ussing chamber - control values'!D33</f>
        <v>11</v>
      </c>
      <c r="E33" s="221" t="str">
        <f>'ussing chamber - control values'!E33</f>
        <v>2cm/1mV</v>
      </c>
      <c r="F33" s="29">
        <f>'ussing chamber - control values'!F33</f>
        <v>0.45</v>
      </c>
      <c r="G33" s="424">
        <v>12.1</v>
      </c>
      <c r="H33" s="168">
        <f t="shared" si="0"/>
        <v>6.05</v>
      </c>
      <c r="I33" s="169">
        <v>1.5</v>
      </c>
      <c r="J33" s="292">
        <f>((((I33-$F33)*1)/2)/$C$10)*$C$12*1000</f>
        <v>26.305851063829792</v>
      </c>
      <c r="K33" s="445">
        <v>-3.6</v>
      </c>
      <c r="L33" s="174">
        <f t="shared" si="1"/>
        <v>-1.8</v>
      </c>
      <c r="M33" s="175">
        <v>1.6</v>
      </c>
      <c r="N33" s="446">
        <f>((((M33-$F33)*1)/2)/$C$10)*$C$12*1000</f>
        <v>28.811170212765965</v>
      </c>
      <c r="O33" s="86"/>
      <c r="P33" s="53"/>
      <c r="Q33" s="86"/>
      <c r="R33" s="53"/>
      <c r="S33" s="86"/>
      <c r="T33" s="53"/>
      <c r="U33" s="86"/>
      <c r="V33" s="53"/>
      <c r="W33" s="86"/>
      <c r="X33" s="53"/>
      <c r="Y33" s="86"/>
      <c r="Z33" s="53"/>
      <c r="AA33" s="86"/>
      <c r="AB33" s="53"/>
      <c r="AC33" s="86"/>
      <c r="AD33" s="53"/>
      <c r="AE33" s="86"/>
      <c r="AF33" s="53"/>
      <c r="AG33" s="86"/>
      <c r="AH33" s="53"/>
      <c r="AI33" s="86"/>
      <c r="AJ33" s="53"/>
      <c r="AK33" s="86"/>
      <c r="AL33" s="53"/>
      <c r="AM33" s="86"/>
      <c r="AN33" s="53"/>
      <c r="AO33" s="86"/>
      <c r="AP33" s="53"/>
      <c r="AQ33" s="86"/>
      <c r="AR33" s="53"/>
      <c r="AS33" s="86"/>
      <c r="AT33" s="53"/>
    </row>
    <row r="34" spans="1:125" s="63" customFormat="1" ht="13.5" thickBot="1" x14ac:dyDescent="0.25">
      <c r="A34" s="62"/>
      <c r="B34" s="73">
        <f>'ussing chamber - control values'!B34</f>
        <v>15</v>
      </c>
      <c r="C34" s="71">
        <f>'ussing chamber - control values'!C34</f>
        <v>0</v>
      </c>
      <c r="D34" s="213" t="str">
        <f>'ussing chamber - control values'!D34</f>
        <v>12</v>
      </c>
      <c r="E34" s="218" t="str">
        <f>'ussing chamber - control values'!E34</f>
        <v>2cm/1mV</v>
      </c>
      <c r="F34" s="63">
        <f>'ussing chamber - control values'!F34</f>
        <v>0.45</v>
      </c>
      <c r="G34" s="422">
        <v>9.3000000000000007</v>
      </c>
      <c r="H34" s="182">
        <f t="shared" si="0"/>
        <v>4.6500000000000004</v>
      </c>
      <c r="I34" s="181">
        <v>1.6</v>
      </c>
      <c r="J34" s="423">
        <f>((((I34-$F34)*1)/2)/$C$10)*$C$12*1000</f>
        <v>28.811170212765965</v>
      </c>
      <c r="K34" s="443">
        <v>-3.05</v>
      </c>
      <c r="L34" s="184">
        <f t="shared" si="1"/>
        <v>-1.5249999999999999</v>
      </c>
      <c r="M34" s="183">
        <v>1.5</v>
      </c>
      <c r="N34" s="444">
        <f>((((M34-$F34)*1)/2)/$C$10)*$C$12*1000</f>
        <v>26.305851063829792</v>
      </c>
      <c r="O34" s="86"/>
      <c r="P34" s="53"/>
      <c r="Q34" s="86"/>
      <c r="R34" s="53"/>
      <c r="S34" s="86"/>
      <c r="T34" s="53"/>
      <c r="U34" s="86"/>
      <c r="V34" s="53"/>
      <c r="W34" s="86"/>
      <c r="X34" s="53"/>
      <c r="Y34" s="86"/>
      <c r="Z34" s="53"/>
      <c r="AA34" s="86"/>
      <c r="AB34" s="53"/>
      <c r="AC34" s="86"/>
      <c r="AD34" s="53"/>
      <c r="AE34" s="86"/>
      <c r="AF34" s="53"/>
      <c r="AG34" s="86"/>
      <c r="AH34" s="53"/>
      <c r="AI34" s="86"/>
      <c r="AJ34" s="53"/>
      <c r="AK34" s="86"/>
      <c r="AL34" s="53"/>
      <c r="AM34" s="86"/>
      <c r="AN34" s="53"/>
      <c r="AO34" s="86"/>
      <c r="AP34" s="53"/>
      <c r="AQ34" s="86"/>
      <c r="AR34" s="53"/>
      <c r="AS34" s="86"/>
      <c r="AT34" s="53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</row>
    <row r="35" spans="1:125" s="22" customFormat="1" ht="13.5" thickTop="1" x14ac:dyDescent="0.2">
      <c r="A35" s="25">
        <f>'ussing chamber - control values'!A35</f>
        <v>41177</v>
      </c>
      <c r="B35" s="26">
        <f>'ussing chamber - control values'!B35</f>
        <v>16</v>
      </c>
      <c r="C35" s="199">
        <f>'ussing chamber - control values'!C35</f>
        <v>3.4</v>
      </c>
      <c r="D35" s="212" t="str">
        <f>'ussing chamber - control values'!D35</f>
        <v>11</v>
      </c>
      <c r="E35" s="221" t="str">
        <f>'ussing chamber - control values'!E35</f>
        <v>2cm/1mV</v>
      </c>
      <c r="F35" s="22">
        <f>'ussing chamber - control values'!F35</f>
        <v>0.45</v>
      </c>
      <c r="G35" s="424"/>
      <c r="H35" s="168"/>
      <c r="I35" s="169"/>
      <c r="J35" s="292"/>
      <c r="K35" s="445"/>
      <c r="L35" s="174"/>
      <c r="M35" s="175"/>
      <c r="N35" s="446"/>
      <c r="O35" s="86"/>
      <c r="P35" s="53"/>
      <c r="Q35" s="86"/>
      <c r="R35" s="53"/>
      <c r="S35" s="86"/>
      <c r="T35" s="53"/>
      <c r="U35" s="86"/>
      <c r="V35" s="53"/>
      <c r="W35" s="86"/>
      <c r="X35" s="53"/>
      <c r="Y35" s="86"/>
      <c r="Z35" s="53"/>
      <c r="AA35" s="86"/>
      <c r="AB35" s="53"/>
      <c r="AC35" s="86"/>
      <c r="AD35" s="53"/>
      <c r="AE35" s="86"/>
      <c r="AF35" s="53"/>
      <c r="AG35" s="86"/>
      <c r="AH35" s="53"/>
      <c r="AI35" s="86"/>
      <c r="AJ35" s="53"/>
      <c r="AK35" s="86"/>
      <c r="AL35" s="53"/>
      <c r="AM35" s="86"/>
      <c r="AN35" s="53"/>
      <c r="AO35" s="86"/>
      <c r="AP35" s="53"/>
      <c r="AQ35" s="86"/>
      <c r="AR35" s="53"/>
      <c r="AS35" s="86"/>
      <c r="AT35" s="53"/>
    </row>
    <row r="36" spans="1:125" s="63" customFormat="1" ht="13.5" thickBot="1" x14ac:dyDescent="0.25">
      <c r="A36" s="62"/>
      <c r="B36" s="73">
        <f>'ussing chamber - control values'!B36</f>
        <v>17</v>
      </c>
      <c r="C36" s="71">
        <f>'ussing chamber - control values'!C36</f>
        <v>3.6</v>
      </c>
      <c r="D36" s="213" t="str">
        <f>'ussing chamber - control values'!D36</f>
        <v>12</v>
      </c>
      <c r="E36" s="218" t="str">
        <f>'ussing chamber - control values'!E36</f>
        <v>2cm/1mV</v>
      </c>
      <c r="F36" s="63">
        <f>'ussing chamber - control values'!F36</f>
        <v>0.45</v>
      </c>
      <c r="G36" s="422"/>
      <c r="H36" s="182"/>
      <c r="I36" s="181"/>
      <c r="J36" s="423"/>
      <c r="K36" s="443"/>
      <c r="L36" s="184"/>
      <c r="M36" s="183"/>
      <c r="N36" s="444"/>
      <c r="O36" s="86"/>
      <c r="P36" s="53"/>
      <c r="Q36" s="86"/>
      <c r="R36" s="53"/>
      <c r="S36" s="86"/>
      <c r="T36" s="53"/>
      <c r="U36" s="86"/>
      <c r="V36" s="53"/>
      <c r="W36" s="86"/>
      <c r="X36" s="53"/>
      <c r="Y36" s="86"/>
      <c r="Z36" s="53"/>
      <c r="AA36" s="86"/>
      <c r="AB36" s="53"/>
      <c r="AC36" s="86"/>
      <c r="AD36" s="53"/>
      <c r="AE36" s="86"/>
      <c r="AF36" s="53"/>
      <c r="AG36" s="86"/>
      <c r="AH36" s="53"/>
      <c r="AI36" s="86"/>
      <c r="AJ36" s="53"/>
      <c r="AK36" s="86"/>
      <c r="AL36" s="53"/>
      <c r="AM36" s="86"/>
      <c r="AN36" s="53"/>
      <c r="AO36" s="86"/>
      <c r="AP36" s="53"/>
      <c r="AQ36" s="86"/>
      <c r="AR36" s="53"/>
      <c r="AS36" s="86"/>
      <c r="AT36" s="53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</row>
    <row r="37" spans="1:125" s="141" customFormat="1" ht="14.25" thickTop="1" thickBot="1" x14ac:dyDescent="0.25">
      <c r="A37" s="139">
        <f>'ussing chamber - control values'!A37</f>
        <v>41184</v>
      </c>
      <c r="B37" s="225">
        <f>'ussing chamber - control values'!B37</f>
        <v>18</v>
      </c>
      <c r="C37" s="201">
        <f>'ussing chamber - control values'!C37</f>
        <v>3.25</v>
      </c>
      <c r="D37" s="226" t="str">
        <f>'ussing chamber - control values'!D37</f>
        <v>12</v>
      </c>
      <c r="E37" s="227" t="str">
        <f>'ussing chamber - control values'!E37</f>
        <v>2cm/1mV</v>
      </c>
      <c r="F37" s="141">
        <f>'ussing chamber - control values'!F37</f>
        <v>0.4</v>
      </c>
      <c r="G37" s="429">
        <v>9</v>
      </c>
      <c r="H37" s="229">
        <f>G37/$C$15</f>
        <v>4.5</v>
      </c>
      <c r="I37" s="228">
        <v>1.3</v>
      </c>
      <c r="J37" s="430">
        <f>((((I37-$F37)*1)/2)/$C$10)*$C$12*1000</f>
        <v>22.547872340425535</v>
      </c>
      <c r="K37" s="451">
        <v>-3.1</v>
      </c>
      <c r="L37" s="231">
        <f t="shared" si="1"/>
        <v>-1.55</v>
      </c>
      <c r="M37" s="230">
        <v>1.5</v>
      </c>
      <c r="N37" s="452">
        <f>((((M37-$F37)*1)/2)/$C$10)*$C$12*1000</f>
        <v>27.558510638297879</v>
      </c>
      <c r="O37" s="86"/>
      <c r="P37" s="53"/>
      <c r="Q37" s="86"/>
      <c r="R37" s="53"/>
      <c r="S37" s="86"/>
      <c r="T37" s="53"/>
      <c r="U37" s="86"/>
      <c r="V37" s="53"/>
      <c r="W37" s="86"/>
      <c r="X37" s="53"/>
      <c r="Y37" s="86"/>
      <c r="Z37" s="53"/>
      <c r="AA37" s="86"/>
      <c r="AB37" s="53"/>
      <c r="AC37" s="86"/>
      <c r="AD37" s="53"/>
      <c r="AE37" s="86"/>
      <c r="AF37" s="53"/>
      <c r="AG37" s="86"/>
      <c r="AH37" s="53"/>
      <c r="AI37" s="86"/>
      <c r="AJ37" s="53"/>
      <c r="AK37" s="86"/>
      <c r="AL37" s="53"/>
      <c r="AM37" s="86"/>
      <c r="AN37" s="53"/>
      <c r="AO37" s="86"/>
      <c r="AP37" s="53"/>
      <c r="AQ37" s="86"/>
      <c r="AR37" s="53"/>
      <c r="AS37" s="86"/>
      <c r="AT37" s="53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</row>
    <row r="38" spans="1:125" s="141" customFormat="1" ht="14.25" thickTop="1" thickBot="1" x14ac:dyDescent="0.25">
      <c r="A38" s="139">
        <f>'ussing chamber - control values'!A38</f>
        <v>41190</v>
      </c>
      <c r="B38" s="225">
        <f>'ussing chamber - control values'!B38</f>
        <v>19</v>
      </c>
      <c r="C38" s="201">
        <f>'ussing chamber - control values'!C38</f>
        <v>4</v>
      </c>
      <c r="D38" s="226" t="str">
        <f>'ussing chamber - control values'!D38</f>
        <v>12</v>
      </c>
      <c r="E38" s="227" t="str">
        <f>'ussing chamber - control values'!E38</f>
        <v>2cm/1mV</v>
      </c>
      <c r="F38" s="141">
        <f>'ussing chamber - control values'!F38</f>
        <v>0.4</v>
      </c>
      <c r="G38" s="429">
        <v>5.0999999999999996</v>
      </c>
      <c r="H38" s="229">
        <f>G38/$C$15</f>
        <v>2.5499999999999998</v>
      </c>
      <c r="I38" s="228">
        <v>1.35</v>
      </c>
      <c r="J38" s="430">
        <f>((((I38-$F38)*1)/2)/$C$10)*$C$12*1000</f>
        <v>23.800531914893622</v>
      </c>
      <c r="K38" s="451">
        <v>-2.8</v>
      </c>
      <c r="L38" s="231">
        <f>K38/$C$15</f>
        <v>-1.4</v>
      </c>
      <c r="M38" s="230">
        <v>1.5</v>
      </c>
      <c r="N38" s="452">
        <f>((((M38-$F38)*1)/2)/$C$10)*$C$12*1000</f>
        <v>27.558510638297879</v>
      </c>
      <c r="O38" s="86"/>
      <c r="P38" s="53"/>
      <c r="Q38" s="86"/>
      <c r="R38" s="53"/>
      <c r="S38" s="86"/>
      <c r="T38" s="53"/>
      <c r="U38" s="86"/>
      <c r="V38" s="53"/>
      <c r="W38" s="86"/>
      <c r="X38" s="53"/>
      <c r="Y38" s="86"/>
      <c r="Z38" s="53"/>
      <c r="AA38" s="86"/>
      <c r="AB38" s="53"/>
      <c r="AC38" s="86"/>
      <c r="AD38" s="53"/>
      <c r="AE38" s="86"/>
      <c r="AF38" s="53"/>
      <c r="AG38" s="86"/>
      <c r="AH38" s="53"/>
      <c r="AI38" s="86"/>
      <c r="AJ38" s="53"/>
      <c r="AK38" s="86"/>
      <c r="AL38" s="53"/>
      <c r="AM38" s="86"/>
      <c r="AN38" s="53"/>
      <c r="AO38" s="86"/>
      <c r="AP38" s="53"/>
      <c r="AQ38" s="86"/>
      <c r="AR38" s="53"/>
      <c r="AS38" s="86"/>
      <c r="AT38" s="53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</row>
    <row r="39" spans="1:125" s="22" customFormat="1" ht="13.5" thickTop="1" x14ac:dyDescent="0.2">
      <c r="A39" s="25"/>
      <c r="B39" s="26"/>
      <c r="C39" s="199"/>
      <c r="D39" s="214"/>
      <c r="E39" s="221"/>
      <c r="G39" s="424"/>
      <c r="H39" s="194"/>
      <c r="I39" s="169"/>
      <c r="J39" s="431"/>
      <c r="K39" s="445"/>
      <c r="L39" s="174"/>
      <c r="M39" s="175"/>
      <c r="N39" s="446"/>
      <c r="O39" s="86"/>
      <c r="P39" s="53"/>
      <c r="Q39" s="86"/>
      <c r="R39" s="53"/>
      <c r="S39" s="86"/>
      <c r="T39" s="53"/>
      <c r="U39" s="86"/>
      <c r="V39" s="53"/>
      <c r="W39" s="86"/>
      <c r="X39" s="53"/>
      <c r="Y39" s="86"/>
      <c r="Z39" s="53"/>
      <c r="AA39" s="86"/>
      <c r="AB39" s="53"/>
      <c r="AC39" s="86"/>
      <c r="AD39" s="53"/>
      <c r="AE39" s="86"/>
      <c r="AF39" s="53"/>
      <c r="AG39" s="86"/>
      <c r="AH39" s="53"/>
      <c r="AI39" s="86"/>
      <c r="AJ39" s="53"/>
      <c r="AK39" s="86"/>
      <c r="AL39" s="53"/>
      <c r="AM39" s="86"/>
      <c r="AN39" s="53"/>
      <c r="AO39" s="86"/>
      <c r="AP39" s="53"/>
      <c r="AQ39" s="86"/>
      <c r="AR39" s="53"/>
      <c r="AS39" s="86"/>
      <c r="AT39" s="53"/>
    </row>
    <row r="40" spans="1:125" s="22" customFormat="1" x14ac:dyDescent="0.2">
      <c r="A40" s="25"/>
      <c r="B40" s="26"/>
      <c r="C40" s="199"/>
      <c r="D40" s="214"/>
      <c r="E40" s="222"/>
      <c r="G40" s="427"/>
      <c r="H40" s="173"/>
      <c r="I40" s="172"/>
      <c r="J40" s="428"/>
      <c r="K40" s="449"/>
      <c r="L40" s="179"/>
      <c r="M40" s="178"/>
      <c r="N40" s="450"/>
      <c r="O40" s="50"/>
      <c r="P40" s="31"/>
      <c r="Q40" s="50"/>
      <c r="R40" s="31"/>
      <c r="S40" s="50"/>
      <c r="T40" s="31"/>
      <c r="U40" s="50"/>
      <c r="V40" s="31"/>
      <c r="W40" s="50"/>
      <c r="X40" s="31"/>
      <c r="Y40" s="50"/>
      <c r="Z40" s="31"/>
      <c r="AA40" s="50"/>
      <c r="AB40" s="31"/>
      <c r="AC40" s="50"/>
      <c r="AD40" s="31"/>
      <c r="AE40" s="50"/>
      <c r="AF40" s="31"/>
      <c r="AG40" s="50"/>
      <c r="AH40" s="31"/>
      <c r="AI40" s="50"/>
      <c r="AJ40" s="31"/>
      <c r="AK40" s="50"/>
      <c r="AL40" s="31"/>
      <c r="AM40" s="50"/>
      <c r="AN40" s="31"/>
      <c r="AO40" s="50"/>
      <c r="AP40" s="31"/>
      <c r="AQ40" s="50"/>
      <c r="AR40" s="31"/>
      <c r="AS40" s="50"/>
      <c r="AT40" s="31"/>
    </row>
    <row r="41" spans="1:125" s="87" customFormat="1" ht="13.5" thickBot="1" x14ac:dyDescent="0.25">
      <c r="A41" s="91"/>
      <c r="B41" s="92"/>
      <c r="C41" s="200"/>
      <c r="D41" s="215"/>
      <c r="E41" s="223"/>
      <c r="G41" s="432"/>
      <c r="H41" s="191"/>
      <c r="I41" s="190"/>
      <c r="J41" s="433"/>
      <c r="K41" s="453"/>
      <c r="L41" s="193"/>
      <c r="M41" s="192"/>
      <c r="N41" s="454"/>
      <c r="O41" s="50"/>
      <c r="P41" s="31"/>
      <c r="Q41" s="50"/>
      <c r="R41" s="31"/>
      <c r="S41" s="50"/>
      <c r="T41" s="31"/>
      <c r="U41" s="50"/>
      <c r="V41" s="31"/>
      <c r="W41" s="50"/>
      <c r="X41" s="31"/>
      <c r="Y41" s="50"/>
      <c r="Z41" s="31"/>
      <c r="AA41" s="50"/>
      <c r="AB41" s="31"/>
      <c r="AC41" s="50"/>
      <c r="AD41" s="31"/>
      <c r="AE41" s="50"/>
      <c r="AF41" s="31"/>
      <c r="AG41" s="50"/>
      <c r="AH41" s="31"/>
      <c r="AI41" s="50"/>
      <c r="AJ41" s="31"/>
      <c r="AK41" s="50"/>
      <c r="AL41" s="31"/>
      <c r="AM41" s="50"/>
      <c r="AN41" s="31"/>
      <c r="AO41" s="50"/>
      <c r="AP41" s="31"/>
      <c r="AQ41" s="50"/>
      <c r="AR41" s="31"/>
      <c r="AS41" s="50"/>
      <c r="AT41" s="31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</row>
    <row r="42" spans="1:125" s="21" customFormat="1" x14ac:dyDescent="0.2">
      <c r="A42" s="21" t="s">
        <v>36</v>
      </c>
      <c r="B42" s="137"/>
      <c r="C42" s="224">
        <f>AVERAGE(C22:C40)</f>
        <v>3.0375000000000001</v>
      </c>
      <c r="D42" s="224">
        <f>AVERAGE(D22:D40)</f>
        <v>11</v>
      </c>
      <c r="G42" s="434"/>
      <c r="H42" s="72">
        <f>AVERAGE(H22:H40)</f>
        <v>4.6285714285714281</v>
      </c>
      <c r="I42" s="79"/>
      <c r="J42" s="455">
        <f>AVERAGE(J22:J40)</f>
        <v>26.126899696048632</v>
      </c>
      <c r="K42" s="456"/>
      <c r="L42" s="72">
        <f>AVERAGE(L22:L40)</f>
        <v>-1.2964285714285713</v>
      </c>
      <c r="M42" s="79"/>
      <c r="N42" s="455">
        <f>AVERAGE(N22:N40)</f>
        <v>28.632218844984809</v>
      </c>
      <c r="O42" s="50"/>
      <c r="P42" s="53"/>
      <c r="Q42" s="50"/>
      <c r="R42" s="53"/>
      <c r="S42" s="50"/>
      <c r="T42" s="53"/>
      <c r="U42" s="50"/>
      <c r="V42" s="53"/>
      <c r="W42" s="50"/>
      <c r="X42" s="53"/>
      <c r="Y42" s="50"/>
      <c r="Z42" s="53"/>
      <c r="AA42" s="50"/>
      <c r="AB42" s="53"/>
      <c r="AC42" s="50"/>
      <c r="AD42" s="53"/>
      <c r="AE42" s="50"/>
      <c r="AF42" s="53"/>
      <c r="AG42" s="50"/>
      <c r="AH42" s="53"/>
      <c r="AI42" s="50"/>
      <c r="AJ42" s="53"/>
      <c r="AK42" s="50"/>
      <c r="AL42" s="53"/>
      <c r="AM42" s="50"/>
      <c r="AN42" s="53"/>
      <c r="AO42" s="50"/>
      <c r="AP42" s="53"/>
      <c r="AQ42" s="50"/>
      <c r="AR42" s="53"/>
      <c r="AS42" s="50"/>
      <c r="AT42" s="53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</row>
    <row r="43" spans="1:125" s="21" customFormat="1" x14ac:dyDescent="0.2">
      <c r="A43" s="21" t="s">
        <v>37</v>
      </c>
      <c r="B43" s="137"/>
      <c r="C43" s="224">
        <f>STDEV(C22:C40)/SQRT(COUNT(C22:C40))</f>
        <v>0.3086428626530453</v>
      </c>
      <c r="D43" s="224">
        <f>STDEV(D22:D40)/SQRT(COUNT(D22:D40))</f>
        <v>0.7745966692414834</v>
      </c>
      <c r="G43" s="434"/>
      <c r="H43" s="72">
        <f t="shared" ref="H43" si="2">STDEV(H22:H40)/SQRT(COUNT(H22:H40))</f>
        <v>0.5579359434619735</v>
      </c>
      <c r="I43" s="79"/>
      <c r="J43" s="455">
        <f t="shared" ref="J43" si="3">STDEV(J22:J40)/SQRT(COUNT(J22:J40))</f>
        <v>1.0017014942736424</v>
      </c>
      <c r="K43" s="456"/>
      <c r="L43" s="72">
        <f t="shared" ref="L43" si="4">STDEV(L22:L40)/SQRT(COUNT(L22:L40))</f>
        <v>0.18309740539927277</v>
      </c>
      <c r="M43" s="79"/>
      <c r="N43" s="455">
        <f t="shared" ref="N43" si="5">STDEV(N22:N40)/SQRT(COUNT(N22:N40))</f>
        <v>1.2354990436252435</v>
      </c>
      <c r="O43" s="50"/>
      <c r="P43" s="53"/>
      <c r="Q43" s="50"/>
      <c r="R43" s="53"/>
      <c r="S43" s="50"/>
      <c r="T43" s="53"/>
      <c r="U43" s="50"/>
      <c r="V43" s="53"/>
      <c r="W43" s="50"/>
      <c r="X43" s="53"/>
      <c r="Y43" s="50"/>
      <c r="Z43" s="53"/>
      <c r="AA43" s="50"/>
      <c r="AB43" s="53"/>
      <c r="AC43" s="50"/>
      <c r="AD43" s="53"/>
      <c r="AE43" s="50"/>
      <c r="AF43" s="53"/>
      <c r="AG43" s="50"/>
      <c r="AH43" s="53"/>
      <c r="AI43" s="50"/>
      <c r="AJ43" s="53"/>
      <c r="AK43" s="50"/>
      <c r="AL43" s="53"/>
      <c r="AM43" s="50"/>
      <c r="AN43" s="53"/>
      <c r="AO43" s="50"/>
      <c r="AP43" s="53"/>
      <c r="AQ43" s="50"/>
      <c r="AR43" s="53"/>
      <c r="AS43" s="50"/>
      <c r="AT43" s="53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</row>
    <row r="44" spans="1:125" s="21" customFormat="1" x14ac:dyDescent="0.2">
      <c r="A44" s="25" t="s">
        <v>90</v>
      </c>
      <c r="B44" s="137"/>
      <c r="C44" s="271">
        <f t="shared" ref="C44:D44" si="6">COUNT(C22:C38)</f>
        <v>16</v>
      </c>
      <c r="D44" s="271">
        <f t="shared" si="6"/>
        <v>6</v>
      </c>
      <c r="E44" s="271"/>
      <c r="F44" s="271">
        <f>COUNT(F22:F38)</f>
        <v>16</v>
      </c>
      <c r="G44" s="276"/>
      <c r="H44" s="277">
        <f>COUNT(H22:H38)</f>
        <v>7</v>
      </c>
      <c r="I44" s="277"/>
      <c r="J44" s="278">
        <f>COUNT(J22:J38)</f>
        <v>7</v>
      </c>
      <c r="K44" s="276"/>
      <c r="L44" s="277">
        <f>COUNT(L22:L38)</f>
        <v>7</v>
      </c>
      <c r="M44" s="277"/>
      <c r="N44" s="278">
        <f>COUNT(N22:N38)</f>
        <v>7</v>
      </c>
    </row>
    <row r="45" spans="1:125" s="22" customFormat="1" x14ac:dyDescent="0.2">
      <c r="A45" s="25"/>
      <c r="B45" s="32"/>
      <c r="C45" s="55"/>
      <c r="D45" s="37"/>
      <c r="E45" s="21"/>
      <c r="G45" s="50"/>
      <c r="H45" s="31"/>
      <c r="I45" s="50"/>
      <c r="J45" s="31"/>
      <c r="K45" s="31"/>
      <c r="L45" s="31"/>
    </row>
    <row r="46" spans="1:125" s="22" customFormat="1" x14ac:dyDescent="0.2">
      <c r="A46" s="25"/>
      <c r="B46" s="32"/>
      <c r="C46" s="55"/>
      <c r="D46" s="37"/>
      <c r="E46" s="21"/>
      <c r="G46" s="50"/>
      <c r="H46" s="31"/>
      <c r="I46" s="50"/>
      <c r="J46" s="31"/>
      <c r="K46" s="50"/>
      <c r="L46" s="31"/>
      <c r="M46" s="50"/>
      <c r="N46" s="31"/>
      <c r="O46" s="31"/>
      <c r="P46" s="31"/>
    </row>
    <row r="47" spans="1:125" s="22" customFormat="1" x14ac:dyDescent="0.2">
      <c r="A47" s="25"/>
      <c r="B47" s="32"/>
      <c r="C47" s="55"/>
      <c r="D47" s="38"/>
      <c r="E47" s="21"/>
      <c r="G47" s="50"/>
      <c r="H47" s="31"/>
      <c r="I47" s="50"/>
      <c r="J47" s="31"/>
      <c r="K47" s="50"/>
      <c r="L47" s="31"/>
      <c r="M47" s="50"/>
      <c r="N47" s="31"/>
      <c r="O47" s="31"/>
      <c r="P47" s="31"/>
    </row>
    <row r="48" spans="1:125" s="22" customFormat="1" x14ac:dyDescent="0.2">
      <c r="A48" s="25"/>
      <c r="B48" s="32"/>
      <c r="C48" s="55"/>
      <c r="D48" s="38"/>
      <c r="E48" s="21"/>
      <c r="F48" s="21"/>
      <c r="H48" s="50"/>
      <c r="I48" s="31"/>
      <c r="J48" s="50"/>
      <c r="K48" s="31"/>
      <c r="L48" s="50"/>
      <c r="M48" s="31"/>
      <c r="N48" s="50"/>
      <c r="O48" s="40"/>
      <c r="P48" s="31"/>
      <c r="Q48" s="31"/>
    </row>
    <row r="49" spans="1:131" s="22" customFormat="1" x14ac:dyDescent="0.2">
      <c r="A49" s="25"/>
      <c r="B49" s="32"/>
      <c r="C49" s="80"/>
      <c r="D49" s="38"/>
      <c r="E49" s="21"/>
      <c r="F49" s="21"/>
      <c r="H49" s="50"/>
      <c r="I49" s="31"/>
      <c r="J49" s="50"/>
      <c r="K49" s="31"/>
      <c r="L49" s="50"/>
      <c r="M49" s="31"/>
      <c r="N49" s="50"/>
      <c r="O49" s="31"/>
      <c r="P49" s="31"/>
      <c r="Q49" s="31"/>
    </row>
    <row r="50" spans="1:131" s="22" customFormat="1" x14ac:dyDescent="0.2">
      <c r="A50" s="25"/>
      <c r="B50" s="32"/>
      <c r="C50" s="80"/>
      <c r="D50" s="38"/>
      <c r="E50" s="21"/>
      <c r="F50" s="21"/>
      <c r="H50" s="50"/>
      <c r="I50" s="31"/>
      <c r="J50" s="50"/>
      <c r="K50" s="31"/>
      <c r="L50" s="50"/>
      <c r="M50" s="31"/>
      <c r="N50" s="50"/>
      <c r="O50" s="40"/>
      <c r="P50" s="31"/>
      <c r="Q50" s="31"/>
    </row>
    <row r="51" spans="1:131" s="22" customFormat="1" x14ac:dyDescent="0.2">
      <c r="A51" s="25"/>
      <c r="B51" s="32"/>
      <c r="C51" s="80"/>
      <c r="D51" s="36"/>
      <c r="E51" s="21"/>
      <c r="F51" s="21"/>
      <c r="H51" s="50"/>
      <c r="I51" s="31"/>
      <c r="J51" s="50"/>
      <c r="K51" s="31"/>
      <c r="L51" s="50"/>
      <c r="M51" s="31"/>
      <c r="N51" s="50"/>
      <c r="O51" s="50"/>
      <c r="P51" s="31"/>
      <c r="Q51" s="31"/>
    </row>
    <row r="52" spans="1:131" s="22" customFormat="1" x14ac:dyDescent="0.2">
      <c r="A52" s="21"/>
      <c r="B52" s="32"/>
      <c r="C52" s="80"/>
      <c r="D52" s="38"/>
      <c r="E52" s="21"/>
      <c r="F52" s="21"/>
      <c r="H52" s="50"/>
      <c r="I52" s="31"/>
      <c r="J52" s="50"/>
      <c r="K52" s="31"/>
      <c r="L52" s="50"/>
      <c r="M52" s="31"/>
      <c r="N52" s="50"/>
      <c r="O52" s="50"/>
      <c r="P52" s="31"/>
      <c r="Q52" s="31"/>
    </row>
    <row r="53" spans="1:131" s="22" customFormat="1" x14ac:dyDescent="0.2">
      <c r="A53" s="25"/>
      <c r="B53" s="32"/>
      <c r="C53" s="80"/>
      <c r="D53" s="38"/>
      <c r="E53" s="21"/>
      <c r="F53" s="21"/>
      <c r="H53" s="50"/>
      <c r="I53" s="31"/>
      <c r="J53" s="50"/>
      <c r="K53" s="31"/>
      <c r="L53" s="50"/>
      <c r="M53" s="31"/>
      <c r="N53" s="50"/>
      <c r="O53" s="50"/>
      <c r="P53" s="31"/>
      <c r="Q53" s="31"/>
    </row>
    <row r="54" spans="1:131" s="22" customFormat="1" x14ac:dyDescent="0.2">
      <c r="A54" s="41"/>
      <c r="B54" s="32"/>
      <c r="C54" s="82"/>
      <c r="D54" s="38"/>
      <c r="E54" s="21"/>
      <c r="F54" s="21"/>
      <c r="G54" s="42"/>
      <c r="H54" s="50"/>
      <c r="I54" s="31"/>
      <c r="J54" s="50"/>
      <c r="K54" s="31"/>
      <c r="L54" s="50"/>
      <c r="M54" s="31"/>
      <c r="N54" s="50"/>
      <c r="O54" s="50"/>
      <c r="P54" s="31"/>
      <c r="Q54" s="31"/>
    </row>
    <row r="55" spans="1:131" s="22" customFormat="1" x14ac:dyDescent="0.2">
      <c r="A55" s="25"/>
      <c r="B55" s="32"/>
      <c r="C55" s="80"/>
      <c r="D55" s="38"/>
      <c r="E55" s="21"/>
      <c r="F55" s="21"/>
      <c r="H55" s="50"/>
      <c r="I55" s="31"/>
      <c r="J55" s="50"/>
      <c r="K55" s="31"/>
      <c r="L55" s="50"/>
      <c r="M55" s="31"/>
      <c r="N55" s="50"/>
      <c r="O55" s="50"/>
      <c r="P55" s="31"/>
      <c r="Q55" s="31"/>
    </row>
    <row r="56" spans="1:131" s="22" customFormat="1" x14ac:dyDescent="0.2">
      <c r="A56" s="44"/>
      <c r="B56" s="32"/>
      <c r="C56" s="83"/>
      <c r="D56" s="38"/>
      <c r="E56" s="21"/>
      <c r="F56" s="21"/>
      <c r="H56" s="50"/>
      <c r="I56" s="31"/>
      <c r="J56" s="50"/>
      <c r="K56" s="31"/>
      <c r="L56" s="50"/>
      <c r="M56" s="31"/>
      <c r="N56" s="50"/>
      <c r="O56" s="40"/>
      <c r="P56" s="31"/>
      <c r="Q56" s="31"/>
    </row>
    <row r="57" spans="1:131" s="22" customFormat="1" x14ac:dyDescent="0.2">
      <c r="A57" s="45"/>
      <c r="B57" s="96"/>
      <c r="C57" s="32"/>
      <c r="D57" s="81"/>
      <c r="E57" s="38"/>
      <c r="F57" s="21"/>
      <c r="G57" s="21"/>
      <c r="I57" s="50"/>
      <c r="J57" s="31"/>
      <c r="K57" s="50"/>
      <c r="L57" s="31"/>
      <c r="M57" s="50"/>
      <c r="N57" s="31"/>
      <c r="O57" s="50"/>
      <c r="P57" s="40"/>
      <c r="Q57" s="31"/>
      <c r="R57" s="31"/>
    </row>
    <row r="58" spans="1:131" s="46" customFormat="1" x14ac:dyDescent="0.2">
      <c r="A58" s="45"/>
      <c r="B58" s="56"/>
      <c r="C58" s="47"/>
      <c r="D58" s="85"/>
      <c r="E58" s="48"/>
      <c r="F58" s="21"/>
      <c r="G58" s="21"/>
      <c r="H58" s="50"/>
      <c r="I58" s="50"/>
      <c r="J58" s="31"/>
      <c r="K58" s="50"/>
      <c r="L58" s="31"/>
      <c r="M58" s="50"/>
      <c r="N58" s="31"/>
      <c r="O58" s="50"/>
      <c r="P58" s="31"/>
      <c r="Q58" s="31"/>
      <c r="R58" s="31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</row>
    <row r="59" spans="1:131" s="22" customFormat="1" x14ac:dyDescent="0.2">
      <c r="A59" s="25"/>
      <c r="B59" s="96"/>
      <c r="C59" s="32"/>
      <c r="D59" s="81"/>
      <c r="E59" s="38"/>
      <c r="F59" s="21"/>
      <c r="G59" s="21"/>
      <c r="I59" s="50"/>
      <c r="J59" s="31"/>
      <c r="K59" s="50"/>
      <c r="L59" s="31"/>
      <c r="M59" s="50"/>
      <c r="N59" s="31"/>
      <c r="O59" s="50"/>
      <c r="P59" s="40"/>
      <c r="Q59" s="31"/>
      <c r="R59" s="31"/>
    </row>
    <row r="60" spans="1:131" s="22" customFormat="1" x14ac:dyDescent="0.2">
      <c r="A60" s="21"/>
      <c r="B60" s="96"/>
      <c r="C60" s="32"/>
      <c r="D60" s="81"/>
      <c r="E60" s="38"/>
      <c r="F60" s="21"/>
      <c r="G60" s="21"/>
      <c r="I60" s="50"/>
      <c r="J60" s="31"/>
      <c r="K60" s="50"/>
      <c r="L60" s="31"/>
      <c r="M60" s="50"/>
      <c r="N60" s="31"/>
      <c r="O60" s="50"/>
      <c r="P60" s="40"/>
      <c r="Q60" s="31"/>
      <c r="R60" s="31"/>
    </row>
    <row r="61" spans="1:131" s="22" customFormat="1" x14ac:dyDescent="0.2">
      <c r="A61" s="25"/>
      <c r="B61" s="96"/>
      <c r="C61" s="32"/>
      <c r="D61" s="34"/>
      <c r="E61" s="38"/>
      <c r="F61" s="21"/>
      <c r="G61" s="21"/>
      <c r="I61" s="50"/>
      <c r="J61" s="31"/>
      <c r="K61" s="50"/>
      <c r="L61" s="31"/>
      <c r="M61" s="50"/>
      <c r="N61" s="31"/>
      <c r="O61" s="50"/>
      <c r="P61" s="31"/>
      <c r="Q61" s="31"/>
      <c r="R61" s="31"/>
    </row>
    <row r="62" spans="1:131" s="22" customFormat="1" x14ac:dyDescent="0.2">
      <c r="A62" s="25"/>
      <c r="B62" s="96"/>
      <c r="C62" s="32"/>
      <c r="D62" s="49"/>
      <c r="E62" s="38"/>
      <c r="F62" s="21"/>
      <c r="G62" s="21"/>
      <c r="I62" s="50"/>
      <c r="J62" s="31"/>
      <c r="K62" s="50"/>
      <c r="L62" s="31"/>
      <c r="M62" s="50"/>
      <c r="N62" s="31"/>
      <c r="O62" s="50"/>
      <c r="P62" s="40"/>
      <c r="Q62" s="31"/>
      <c r="R62" s="31"/>
    </row>
    <row r="63" spans="1:131" s="22" customFormat="1" x14ac:dyDescent="0.2">
      <c r="A63" s="21"/>
      <c r="B63" s="96"/>
      <c r="C63" s="32"/>
      <c r="D63" s="34"/>
      <c r="E63" s="38"/>
      <c r="F63" s="21"/>
      <c r="G63" s="21"/>
      <c r="I63" s="50"/>
      <c r="J63" s="31"/>
      <c r="K63" s="50"/>
      <c r="L63" s="31"/>
      <c r="M63" s="50"/>
      <c r="N63" s="31"/>
      <c r="O63" s="50"/>
      <c r="P63" s="40"/>
      <c r="Q63" s="31"/>
      <c r="R63" s="31"/>
    </row>
    <row r="64" spans="1:131" s="22" customFormat="1" x14ac:dyDescent="0.2">
      <c r="A64" s="25"/>
      <c r="B64" s="96"/>
      <c r="C64" s="32"/>
      <c r="D64" s="34"/>
      <c r="E64" s="38"/>
      <c r="F64" s="21"/>
      <c r="G64" s="21"/>
      <c r="I64" s="50"/>
      <c r="J64" s="31"/>
      <c r="K64" s="50"/>
      <c r="L64" s="31"/>
      <c r="M64" s="50"/>
      <c r="N64" s="31"/>
      <c r="O64" s="50"/>
      <c r="P64" s="31"/>
      <c r="Q64" s="31"/>
      <c r="R64" s="31"/>
    </row>
    <row r="65" spans="1:19" s="22" customFormat="1" x14ac:dyDescent="0.2">
      <c r="A65" s="21"/>
      <c r="B65" s="96"/>
      <c r="C65" s="32"/>
      <c r="D65" s="34"/>
      <c r="E65" s="38"/>
      <c r="F65" s="21"/>
      <c r="G65" s="21"/>
      <c r="I65" s="50"/>
      <c r="J65" s="31"/>
      <c r="K65" s="50"/>
      <c r="L65" s="31"/>
      <c r="M65" s="50"/>
      <c r="N65" s="31"/>
      <c r="O65" s="50"/>
      <c r="P65" s="40"/>
      <c r="Q65" s="31"/>
      <c r="R65" s="31"/>
    </row>
    <row r="66" spans="1:19" s="22" customFormat="1" x14ac:dyDescent="0.2">
      <c r="A66" s="25"/>
      <c r="B66" s="96"/>
      <c r="C66" s="32"/>
      <c r="D66" s="34"/>
      <c r="E66" s="37"/>
      <c r="F66" s="21"/>
      <c r="G66" s="21"/>
      <c r="I66" s="50"/>
      <c r="J66" s="31"/>
      <c r="K66" s="50"/>
      <c r="L66" s="31"/>
      <c r="M66" s="50"/>
      <c r="N66" s="31"/>
      <c r="O66" s="50"/>
      <c r="P66" s="40"/>
      <c r="Q66" s="31"/>
      <c r="R66" s="31"/>
    </row>
    <row r="67" spans="1:19" s="22" customFormat="1" x14ac:dyDescent="0.2">
      <c r="A67" s="21"/>
      <c r="B67" s="96"/>
      <c r="C67" s="32"/>
      <c r="D67" s="34"/>
      <c r="E67" s="34"/>
      <c r="F67" s="38"/>
      <c r="G67" s="21"/>
      <c r="H67" s="21"/>
      <c r="J67" s="50"/>
      <c r="K67" s="31"/>
      <c r="L67" s="50"/>
      <c r="M67" s="31"/>
      <c r="N67" s="50"/>
      <c r="O67" s="31"/>
      <c r="P67" s="50"/>
      <c r="Q67" s="31"/>
      <c r="R67" s="31"/>
      <c r="S67" s="31"/>
    </row>
    <row r="68" spans="1:19" s="22" customFormat="1" x14ac:dyDescent="0.2">
      <c r="A68" s="21"/>
      <c r="B68" s="96"/>
      <c r="C68" s="32"/>
      <c r="D68" s="34"/>
      <c r="E68" s="34"/>
      <c r="F68" s="38"/>
      <c r="G68" s="21"/>
      <c r="H68" s="21"/>
      <c r="J68" s="50"/>
      <c r="K68" s="31"/>
      <c r="L68" s="50"/>
      <c r="M68" s="31"/>
      <c r="N68" s="50"/>
      <c r="O68" s="31"/>
      <c r="P68" s="50"/>
      <c r="Q68" s="40"/>
      <c r="R68" s="31"/>
      <c r="S68" s="31"/>
    </row>
    <row r="69" spans="1:19" s="22" customFormat="1" x14ac:dyDescent="0.2">
      <c r="A69" s="25"/>
      <c r="B69" s="96"/>
      <c r="C69" s="32"/>
      <c r="D69" s="34"/>
      <c r="E69" s="34"/>
      <c r="F69" s="38"/>
      <c r="G69" s="21"/>
      <c r="H69" s="21"/>
      <c r="J69" s="50"/>
      <c r="K69" s="31"/>
      <c r="L69" s="50"/>
      <c r="M69" s="31"/>
      <c r="N69" s="50"/>
      <c r="O69" s="31"/>
      <c r="P69" s="50"/>
      <c r="Q69" s="40"/>
      <c r="R69" s="31"/>
      <c r="S69" s="31"/>
    </row>
    <row r="70" spans="1:19" s="22" customFormat="1" x14ac:dyDescent="0.2">
      <c r="A70" s="21"/>
      <c r="B70" s="96"/>
      <c r="C70" s="32"/>
      <c r="D70" s="34"/>
      <c r="E70" s="34"/>
      <c r="F70" s="37"/>
      <c r="G70" s="21"/>
      <c r="H70" s="21"/>
      <c r="J70" s="50"/>
      <c r="K70" s="31"/>
      <c r="L70" s="50"/>
      <c r="M70" s="31"/>
      <c r="N70" s="50"/>
      <c r="O70" s="31"/>
      <c r="P70" s="50"/>
      <c r="Q70" s="40"/>
      <c r="R70" s="31"/>
      <c r="S70" s="31"/>
    </row>
    <row r="71" spans="1:19" s="22" customFormat="1" x14ac:dyDescent="0.2">
      <c r="A71" s="25"/>
      <c r="B71" s="96"/>
      <c r="C71" s="32"/>
      <c r="D71" s="34"/>
      <c r="E71" s="34"/>
      <c r="F71" s="38"/>
      <c r="G71" s="21"/>
      <c r="H71" s="21"/>
      <c r="J71" s="50"/>
      <c r="K71" s="31"/>
      <c r="L71" s="50"/>
      <c r="M71" s="31"/>
      <c r="N71" s="50"/>
      <c r="O71" s="31"/>
      <c r="P71" s="50"/>
      <c r="Q71" s="40"/>
      <c r="R71" s="31"/>
      <c r="S71" s="31"/>
    </row>
    <row r="72" spans="1:19" s="22" customFormat="1" x14ac:dyDescent="0.2">
      <c r="A72" s="21"/>
      <c r="B72" s="96"/>
      <c r="C72" s="32"/>
      <c r="D72" s="34"/>
      <c r="E72" s="34"/>
      <c r="F72" s="38"/>
      <c r="G72" s="21"/>
      <c r="H72" s="21"/>
      <c r="J72" s="50"/>
      <c r="K72" s="31"/>
      <c r="L72" s="50"/>
      <c r="M72" s="31"/>
      <c r="N72" s="50"/>
      <c r="O72" s="31"/>
      <c r="P72" s="50"/>
      <c r="Q72" s="40"/>
      <c r="R72" s="31"/>
      <c r="S72" s="31"/>
    </row>
    <row r="73" spans="1:19" s="22" customFormat="1" x14ac:dyDescent="0.2">
      <c r="A73" s="25"/>
      <c r="B73" s="106"/>
      <c r="C73" s="32"/>
      <c r="D73" s="34"/>
      <c r="E73" s="34"/>
      <c r="F73" s="38"/>
      <c r="G73" s="21"/>
      <c r="H73" s="21"/>
      <c r="J73" s="50"/>
      <c r="K73" s="31"/>
      <c r="L73" s="50"/>
      <c r="M73" s="31"/>
      <c r="N73" s="50"/>
      <c r="O73" s="31"/>
      <c r="P73" s="50"/>
      <c r="Q73" s="31"/>
      <c r="R73" s="31"/>
      <c r="S73" s="31"/>
    </row>
    <row r="74" spans="1:19" s="22" customFormat="1" x14ac:dyDescent="0.2">
      <c r="A74" s="21"/>
      <c r="B74" s="96"/>
      <c r="C74" s="32"/>
      <c r="D74" s="34"/>
      <c r="E74" s="34"/>
      <c r="F74" s="38"/>
      <c r="G74" s="21"/>
      <c r="H74" s="21"/>
      <c r="J74" s="50"/>
      <c r="K74" s="31"/>
      <c r="L74" s="50"/>
      <c r="M74" s="31"/>
      <c r="N74" s="50"/>
      <c r="O74" s="31"/>
      <c r="P74" s="50"/>
      <c r="Q74" s="40"/>
      <c r="R74" s="31"/>
      <c r="S74" s="31"/>
    </row>
    <row r="75" spans="1:19" s="22" customFormat="1" x14ac:dyDescent="0.2">
      <c r="A75" s="25"/>
      <c r="B75" s="106"/>
      <c r="C75" s="32"/>
      <c r="D75" s="34"/>
      <c r="E75" s="34"/>
      <c r="F75" s="38"/>
      <c r="G75" s="21"/>
      <c r="H75" s="21"/>
      <c r="J75" s="50"/>
      <c r="K75" s="31"/>
      <c r="L75" s="50"/>
      <c r="M75" s="31"/>
      <c r="N75" s="50"/>
      <c r="O75" s="31"/>
      <c r="P75" s="50"/>
      <c r="Q75" s="31"/>
      <c r="R75" s="31"/>
      <c r="S75" s="31"/>
    </row>
    <row r="76" spans="1:19" s="22" customFormat="1" x14ac:dyDescent="0.2">
      <c r="A76" s="25"/>
      <c r="B76" s="96"/>
      <c r="C76" s="32"/>
      <c r="D76" s="34"/>
      <c r="E76" s="34"/>
      <c r="F76" s="38"/>
      <c r="G76" s="21"/>
      <c r="H76" s="21"/>
      <c r="J76" s="50"/>
      <c r="K76" s="31"/>
      <c r="L76" s="50"/>
      <c r="M76" s="31"/>
      <c r="N76" s="50"/>
      <c r="O76" s="31"/>
      <c r="P76" s="50"/>
      <c r="Q76" s="31"/>
      <c r="R76" s="31"/>
      <c r="S76" s="31"/>
    </row>
    <row r="77" spans="1:19" s="22" customFormat="1" x14ac:dyDescent="0.2">
      <c r="A77" s="21"/>
      <c r="B77" s="96"/>
      <c r="C77" s="32"/>
      <c r="D77" s="34"/>
      <c r="E77" s="34"/>
      <c r="F77" s="38"/>
      <c r="G77" s="21"/>
      <c r="H77" s="21"/>
      <c r="J77" s="50"/>
      <c r="K77" s="31"/>
      <c r="L77" s="50"/>
      <c r="M77" s="31"/>
      <c r="N77" s="50"/>
      <c r="O77" s="31"/>
      <c r="P77" s="50"/>
      <c r="Q77" s="31"/>
      <c r="R77" s="31"/>
      <c r="S77" s="31"/>
    </row>
    <row r="78" spans="1:19" s="22" customFormat="1" x14ac:dyDescent="0.2">
      <c r="A78" s="25"/>
      <c r="B78" s="96"/>
      <c r="C78" s="32"/>
      <c r="D78" s="34"/>
      <c r="E78" s="34"/>
      <c r="F78" s="38"/>
      <c r="G78" s="21"/>
      <c r="H78" s="21"/>
      <c r="J78" s="50"/>
      <c r="K78" s="31"/>
      <c r="L78" s="50"/>
      <c r="M78" s="31"/>
      <c r="N78" s="50"/>
      <c r="O78" s="31"/>
      <c r="P78" s="50"/>
      <c r="Q78" s="31"/>
      <c r="R78" s="31"/>
      <c r="S78" s="31"/>
    </row>
    <row r="79" spans="1:19" s="22" customFormat="1" x14ac:dyDescent="0.2">
      <c r="A79" s="25"/>
      <c r="B79" s="96"/>
      <c r="C79" s="32"/>
      <c r="D79" s="34"/>
      <c r="E79" s="34"/>
      <c r="F79" s="38"/>
      <c r="G79" s="21"/>
      <c r="H79" s="21"/>
      <c r="J79" s="50"/>
      <c r="K79" s="31"/>
      <c r="L79" s="50"/>
      <c r="M79" s="31"/>
      <c r="N79" s="50"/>
      <c r="O79" s="31"/>
      <c r="P79" s="50"/>
      <c r="Q79" s="31"/>
      <c r="R79" s="31"/>
      <c r="S79" s="31"/>
    </row>
    <row r="80" spans="1:19" s="22" customFormat="1" x14ac:dyDescent="0.2">
      <c r="A80" s="25"/>
      <c r="B80" s="96"/>
      <c r="C80" s="32"/>
      <c r="D80" s="34"/>
      <c r="E80" s="34"/>
      <c r="F80" s="38"/>
      <c r="G80" s="21"/>
      <c r="H80" s="21"/>
      <c r="J80" s="50"/>
      <c r="K80" s="31"/>
      <c r="L80" s="50"/>
      <c r="M80" s="31"/>
      <c r="N80" s="50"/>
      <c r="O80" s="31"/>
      <c r="P80" s="50"/>
      <c r="Q80" s="31"/>
      <c r="R80" s="31"/>
      <c r="S80" s="31"/>
    </row>
    <row r="81" spans="1:25" s="22" customFormat="1" x14ac:dyDescent="0.2">
      <c r="A81" s="25"/>
      <c r="B81" s="96"/>
      <c r="C81" s="32"/>
      <c r="D81" s="34"/>
      <c r="E81" s="34"/>
      <c r="F81" s="38"/>
      <c r="G81" s="21"/>
      <c r="H81" s="21"/>
      <c r="J81" s="50"/>
      <c r="K81" s="31"/>
      <c r="L81" s="50"/>
      <c r="M81" s="31"/>
      <c r="N81" s="50"/>
      <c r="O81" s="31"/>
      <c r="P81" s="50"/>
      <c r="Q81" s="31"/>
      <c r="R81" s="31"/>
      <c r="S81" s="21"/>
    </row>
    <row r="82" spans="1:25" s="22" customFormat="1" x14ac:dyDescent="0.2">
      <c r="A82" s="25"/>
      <c r="B82" s="96"/>
      <c r="C82" s="32"/>
      <c r="D82" s="34"/>
      <c r="E82" s="34"/>
      <c r="F82" s="37"/>
      <c r="G82" s="21"/>
      <c r="H82" s="21"/>
      <c r="J82" s="78"/>
      <c r="K82" s="52"/>
      <c r="L82" s="78"/>
      <c r="M82" s="31"/>
      <c r="N82" s="50"/>
      <c r="O82" s="31"/>
      <c r="P82" s="78"/>
      <c r="Q82" s="52"/>
      <c r="R82" s="53"/>
      <c r="S82" s="53"/>
    </row>
    <row r="83" spans="1:25" s="22" customFormat="1" x14ac:dyDescent="0.2">
      <c r="A83" s="25"/>
      <c r="B83" s="96"/>
      <c r="C83" s="32"/>
      <c r="D83" s="34"/>
      <c r="E83" s="34"/>
      <c r="F83" s="38"/>
      <c r="G83" s="21"/>
      <c r="H83" s="21"/>
      <c r="J83" s="42"/>
      <c r="K83" s="21"/>
      <c r="L83" s="42"/>
      <c r="M83" s="31"/>
      <c r="N83" s="50"/>
      <c r="O83" s="31"/>
      <c r="P83" s="42"/>
      <c r="Q83" s="21"/>
      <c r="R83" s="31"/>
      <c r="S83" s="31"/>
    </row>
    <row r="84" spans="1:25" s="22" customFormat="1" x14ac:dyDescent="0.2">
      <c r="B84" s="96"/>
      <c r="C84" s="32"/>
      <c r="D84" s="34"/>
      <c r="E84" s="34"/>
      <c r="F84" s="38"/>
      <c r="G84" s="21"/>
      <c r="H84" s="21"/>
      <c r="J84" s="78"/>
      <c r="K84" s="52"/>
      <c r="L84" s="78"/>
      <c r="M84" s="31"/>
      <c r="N84" s="50"/>
      <c r="O84" s="31"/>
      <c r="P84" s="78"/>
      <c r="Q84" s="52"/>
      <c r="R84" s="53"/>
      <c r="S84" s="53"/>
    </row>
    <row r="85" spans="1:25" s="22" customFormat="1" x14ac:dyDescent="0.2">
      <c r="A85" s="25"/>
      <c r="B85" s="96"/>
      <c r="C85" s="32"/>
      <c r="D85" s="33"/>
      <c r="E85" s="39"/>
      <c r="F85" s="34"/>
      <c r="G85" s="34"/>
      <c r="H85" s="34"/>
      <c r="I85" s="34"/>
      <c r="J85" s="38"/>
      <c r="K85" s="21"/>
      <c r="L85" s="21"/>
      <c r="N85" s="50"/>
      <c r="O85" s="31"/>
      <c r="P85" s="50"/>
      <c r="Q85" s="31"/>
      <c r="R85" s="50"/>
      <c r="S85" s="31"/>
      <c r="T85" s="50"/>
      <c r="U85" s="31"/>
      <c r="V85" s="31"/>
      <c r="W85" s="31"/>
      <c r="X85" s="30"/>
    </row>
    <row r="86" spans="1:25" s="22" customFormat="1" x14ac:dyDescent="0.2">
      <c r="B86" s="96"/>
      <c r="C86" s="32"/>
      <c r="D86" s="33"/>
      <c r="E86" s="39"/>
      <c r="F86" s="34"/>
      <c r="G86" s="34"/>
      <c r="H86" s="34"/>
      <c r="I86" s="34"/>
      <c r="J86" s="38"/>
      <c r="K86" s="21"/>
      <c r="L86" s="21"/>
      <c r="N86" s="50"/>
      <c r="O86" s="31"/>
      <c r="P86" s="50"/>
      <c r="Q86" s="31"/>
      <c r="R86" s="50"/>
      <c r="S86" s="31"/>
      <c r="T86" s="50"/>
      <c r="U86" s="31"/>
      <c r="V86" s="31"/>
      <c r="W86" s="31"/>
      <c r="X86" s="27"/>
      <c r="Y86" s="27"/>
    </row>
    <row r="87" spans="1:25" s="22" customFormat="1" x14ac:dyDescent="0.2">
      <c r="A87" s="25"/>
      <c r="B87" s="96"/>
      <c r="C87" s="32"/>
      <c r="D87" s="33"/>
      <c r="E87" s="39"/>
      <c r="F87" s="34"/>
      <c r="G87" s="34"/>
      <c r="H87" s="34"/>
      <c r="I87" s="34"/>
      <c r="J87" s="38"/>
      <c r="K87" s="21"/>
      <c r="L87" s="21"/>
      <c r="N87" s="50"/>
      <c r="O87" s="31"/>
      <c r="P87" s="79"/>
      <c r="Q87" s="72"/>
      <c r="R87" s="79"/>
      <c r="S87" s="72"/>
      <c r="T87" s="46"/>
      <c r="U87" s="31"/>
      <c r="V87" s="31"/>
      <c r="W87" s="31"/>
      <c r="X87" s="27"/>
    </row>
    <row r="88" spans="1:25" s="22" customFormat="1" x14ac:dyDescent="0.2">
      <c r="A88" s="25"/>
      <c r="B88" s="96"/>
      <c r="C88" s="32"/>
      <c r="D88" s="33"/>
      <c r="E88" s="39"/>
      <c r="F88" s="34"/>
      <c r="G88" s="34"/>
      <c r="H88" s="34"/>
      <c r="I88" s="34"/>
      <c r="J88" s="38"/>
      <c r="K88" s="21"/>
      <c r="L88" s="21"/>
      <c r="N88" s="50"/>
      <c r="O88" s="31"/>
      <c r="P88" s="56"/>
      <c r="Q88" s="51"/>
      <c r="R88" s="46"/>
      <c r="S88" s="51"/>
      <c r="T88" s="46"/>
      <c r="U88" s="31"/>
      <c r="V88" s="31"/>
      <c r="W88" s="31"/>
    </row>
    <row r="89" spans="1:25" s="22" customFormat="1" x14ac:dyDescent="0.2">
      <c r="A89" s="25"/>
      <c r="B89" s="96"/>
      <c r="C89" s="32"/>
      <c r="D89" s="33"/>
      <c r="E89" s="39"/>
      <c r="F89" s="34"/>
      <c r="G89" s="34"/>
      <c r="H89" s="34"/>
      <c r="I89" s="34"/>
      <c r="J89" s="38"/>
      <c r="K89" s="21"/>
      <c r="L89" s="21"/>
      <c r="N89" s="42"/>
      <c r="O89" s="21"/>
      <c r="P89" s="42"/>
      <c r="Q89" s="21"/>
      <c r="R89" s="42"/>
      <c r="S89" s="21"/>
      <c r="T89" s="42"/>
      <c r="U89" s="21"/>
      <c r="V89" s="21"/>
      <c r="W89" s="21"/>
    </row>
    <row r="90" spans="1:25" s="22" customFormat="1" x14ac:dyDescent="0.2">
      <c r="B90" s="96"/>
      <c r="C90" s="32"/>
      <c r="D90" s="33"/>
      <c r="E90" s="39"/>
      <c r="F90" s="34"/>
      <c r="G90" s="34"/>
      <c r="H90" s="34"/>
      <c r="I90" s="34"/>
      <c r="J90" s="38"/>
      <c r="K90" s="21"/>
      <c r="L90" s="21"/>
      <c r="N90" s="42"/>
      <c r="O90" s="21"/>
      <c r="P90" s="42"/>
      <c r="Q90" s="21"/>
      <c r="R90" s="42"/>
      <c r="S90" s="21"/>
      <c r="T90" s="42"/>
      <c r="U90" s="21"/>
      <c r="V90" s="21"/>
      <c r="W90" s="21"/>
    </row>
    <row r="91" spans="1:25" s="22" customFormat="1" x14ac:dyDescent="0.2">
      <c r="A91" s="25"/>
      <c r="B91" s="96"/>
      <c r="C91" s="32"/>
      <c r="D91" s="33"/>
      <c r="E91" s="39"/>
      <c r="F91" s="34"/>
      <c r="G91" s="34"/>
      <c r="H91" s="34"/>
      <c r="I91" s="34"/>
      <c r="J91" s="38"/>
      <c r="K91" s="21"/>
      <c r="L91" s="21"/>
      <c r="M91" s="27"/>
      <c r="N91" s="42"/>
      <c r="O91" s="21"/>
      <c r="P91" s="42"/>
      <c r="Q91" s="21"/>
      <c r="R91" s="42"/>
      <c r="S91" s="21"/>
      <c r="T91" s="42"/>
      <c r="U91" s="21"/>
      <c r="V91" s="21"/>
      <c r="W91" s="21"/>
    </row>
    <row r="92" spans="1:25" s="22" customFormat="1" x14ac:dyDescent="0.2">
      <c r="B92" s="96"/>
      <c r="C92" s="32"/>
      <c r="D92" s="33"/>
      <c r="E92" s="39"/>
      <c r="F92" s="34"/>
      <c r="G92" s="34"/>
      <c r="H92" s="34"/>
      <c r="I92" s="34"/>
      <c r="J92" s="38"/>
      <c r="K92" s="21"/>
      <c r="L92" s="21"/>
      <c r="N92" s="42"/>
      <c r="O92" s="21"/>
      <c r="P92" s="42"/>
      <c r="Q92" s="21"/>
      <c r="R92" s="42"/>
      <c r="S92" s="21"/>
      <c r="T92" s="42"/>
      <c r="U92" s="21"/>
      <c r="V92" s="21"/>
      <c r="W92" s="21"/>
    </row>
    <row r="93" spans="1:25" s="22" customFormat="1" x14ac:dyDescent="0.2">
      <c r="A93" s="44"/>
      <c r="B93" s="96"/>
      <c r="C93" s="32"/>
      <c r="D93" s="33"/>
      <c r="E93" s="43"/>
      <c r="F93" s="34"/>
      <c r="G93" s="34"/>
      <c r="H93" s="34"/>
      <c r="I93" s="34"/>
      <c r="J93" s="38"/>
      <c r="K93" s="21"/>
      <c r="L93" s="21"/>
      <c r="N93" s="42"/>
      <c r="O93" s="21"/>
      <c r="P93" s="42"/>
      <c r="Q93" s="21"/>
      <c r="R93" s="42"/>
      <c r="S93" s="21"/>
      <c r="T93" s="42"/>
      <c r="U93" s="21"/>
      <c r="V93" s="21"/>
      <c r="W93" s="21"/>
    </row>
    <row r="94" spans="1:25" s="22" customFormat="1" x14ac:dyDescent="0.2">
      <c r="B94" s="96"/>
      <c r="C94" s="32"/>
      <c r="D94" s="33"/>
      <c r="E94" s="39"/>
      <c r="F94" s="34"/>
      <c r="G94" s="34"/>
      <c r="H94" s="34"/>
      <c r="I94" s="34"/>
      <c r="J94" s="38"/>
      <c r="K94" s="21"/>
      <c r="L94" s="21"/>
      <c r="N94" s="42"/>
      <c r="O94" s="21"/>
      <c r="P94" s="42"/>
      <c r="Q94" s="21"/>
      <c r="R94" s="42"/>
      <c r="S94" s="21"/>
      <c r="T94" s="42"/>
      <c r="U94" s="21"/>
      <c r="V94" s="21"/>
      <c r="W94" s="21"/>
    </row>
    <row r="95" spans="1:25" s="22" customFormat="1" x14ac:dyDescent="0.2">
      <c r="A95" s="44"/>
      <c r="B95" s="96"/>
      <c r="C95" s="32"/>
      <c r="D95" s="33"/>
      <c r="E95" s="39"/>
      <c r="F95" s="34"/>
      <c r="G95" s="34"/>
      <c r="H95" s="34"/>
      <c r="I95" s="34"/>
      <c r="J95" s="38"/>
      <c r="K95" s="21"/>
      <c r="L95" s="21"/>
      <c r="N95" s="42"/>
      <c r="O95" s="21"/>
      <c r="P95" s="42"/>
      <c r="Q95" s="21"/>
      <c r="R95" s="42"/>
      <c r="S95" s="21"/>
      <c r="T95" s="42"/>
      <c r="U95" s="21"/>
      <c r="V95" s="21"/>
      <c r="W95" s="21"/>
    </row>
    <row r="96" spans="1:25" s="22" customFormat="1" x14ac:dyDescent="0.2">
      <c r="A96" s="44"/>
      <c r="B96" s="96"/>
      <c r="C96" s="26"/>
      <c r="D96" s="33"/>
      <c r="E96" s="39"/>
      <c r="F96" s="34"/>
      <c r="G96" s="34"/>
      <c r="H96" s="34"/>
      <c r="I96" s="34"/>
      <c r="J96" s="38"/>
      <c r="K96" s="21"/>
      <c r="L96" s="21"/>
      <c r="N96" s="42"/>
      <c r="O96" s="21"/>
      <c r="P96" s="42"/>
      <c r="Q96" s="21"/>
      <c r="R96" s="42"/>
      <c r="S96" s="21"/>
      <c r="T96" s="42"/>
      <c r="U96" s="21"/>
      <c r="V96" s="21"/>
      <c r="W96" s="21"/>
    </row>
    <row r="97" spans="1:68" s="22" customFormat="1" x14ac:dyDescent="0.2">
      <c r="B97" s="96"/>
      <c r="C97" s="26"/>
      <c r="D97" s="33"/>
      <c r="E97" s="39"/>
      <c r="F97" s="34"/>
      <c r="G97" s="34"/>
      <c r="H97" s="34"/>
      <c r="I97" s="34"/>
      <c r="J97" s="38"/>
      <c r="K97" s="21"/>
      <c r="L97" s="21"/>
      <c r="N97" s="50"/>
      <c r="O97" s="31"/>
      <c r="P97" s="50"/>
      <c r="Q97" s="31"/>
      <c r="R97" s="50"/>
      <c r="S97" s="31"/>
      <c r="T97" s="50"/>
      <c r="U97" s="31"/>
      <c r="V97" s="31"/>
      <c r="W97" s="31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</row>
    <row r="98" spans="1:68" s="22" customFormat="1" x14ac:dyDescent="0.2">
      <c r="A98" s="44"/>
      <c r="B98" s="96"/>
      <c r="C98" s="26"/>
      <c r="D98" s="33"/>
      <c r="E98" s="39"/>
      <c r="F98" s="34"/>
      <c r="G98" s="34"/>
      <c r="H98" s="34"/>
      <c r="I98" s="34"/>
      <c r="J98" s="38"/>
      <c r="K98" s="21"/>
      <c r="L98" s="21"/>
      <c r="N98" s="50"/>
      <c r="O98" s="31"/>
      <c r="P98" s="50"/>
      <c r="Q98" s="31"/>
      <c r="R98" s="50"/>
      <c r="S98" s="31"/>
      <c r="T98" s="50"/>
      <c r="U98" s="31"/>
      <c r="V98" s="31"/>
      <c r="W98" s="31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</row>
    <row r="99" spans="1:68" s="22" customFormat="1" x14ac:dyDescent="0.2">
      <c r="B99" s="96"/>
      <c r="C99" s="26"/>
      <c r="D99" s="33"/>
      <c r="E99" s="39"/>
      <c r="F99" s="34"/>
      <c r="G99" s="34"/>
      <c r="H99" s="34"/>
      <c r="I99" s="34"/>
      <c r="J99" s="38"/>
      <c r="K99" s="21"/>
      <c r="L99" s="21"/>
      <c r="N99" s="50"/>
      <c r="O99" s="31"/>
      <c r="P99" s="50"/>
      <c r="Q99" s="31"/>
      <c r="R99" s="50"/>
      <c r="S99" s="31"/>
      <c r="T99" s="50"/>
      <c r="U99" s="31"/>
      <c r="V99" s="31"/>
      <c r="W99" s="31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</row>
    <row r="100" spans="1:68" s="22" customFormat="1" x14ac:dyDescent="0.2">
      <c r="B100" s="96"/>
      <c r="C100" s="32"/>
      <c r="D100" s="33"/>
      <c r="E100" s="39"/>
      <c r="F100" s="34"/>
      <c r="G100" s="34"/>
      <c r="H100" s="34"/>
      <c r="I100" s="34"/>
      <c r="J100" s="37"/>
      <c r="K100" s="21"/>
      <c r="L100" s="21"/>
      <c r="N100" s="42"/>
      <c r="O100" s="21"/>
      <c r="P100" s="42"/>
      <c r="Q100" s="21"/>
      <c r="R100" s="42"/>
      <c r="S100" s="21"/>
      <c r="T100" s="42"/>
      <c r="U100" s="21"/>
      <c r="V100" s="31"/>
      <c r="W100" s="31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</row>
    <row r="101" spans="1:68" s="22" customFormat="1" x14ac:dyDescent="0.2">
      <c r="B101" s="96"/>
      <c r="C101" s="32"/>
      <c r="D101" s="33"/>
      <c r="E101" s="39"/>
      <c r="F101" s="34"/>
      <c r="G101" s="34"/>
      <c r="H101" s="34"/>
      <c r="I101" s="34"/>
      <c r="J101" s="37"/>
      <c r="K101" s="21"/>
      <c r="L101" s="21"/>
      <c r="N101" s="42"/>
      <c r="O101" s="21"/>
      <c r="P101" s="42"/>
      <c r="Q101" s="21"/>
      <c r="R101" s="42"/>
      <c r="S101" s="21"/>
      <c r="T101" s="42"/>
      <c r="U101" s="21"/>
      <c r="V101" s="31"/>
      <c r="W101" s="31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</row>
    <row r="102" spans="1:68" s="22" customFormat="1" x14ac:dyDescent="0.2">
      <c r="B102" s="96"/>
      <c r="C102" s="32"/>
      <c r="D102" s="33"/>
      <c r="E102" s="39"/>
      <c r="F102" s="34"/>
      <c r="G102" s="34"/>
      <c r="H102" s="34"/>
      <c r="I102" s="34"/>
      <c r="J102" s="37"/>
      <c r="K102" s="21"/>
      <c r="L102" s="21"/>
      <c r="N102" s="42"/>
      <c r="O102" s="21"/>
      <c r="P102" s="42"/>
      <c r="Q102" s="21"/>
      <c r="R102" s="42"/>
      <c r="S102" s="21"/>
      <c r="T102" s="42"/>
      <c r="U102" s="21"/>
      <c r="V102" s="31"/>
      <c r="W102" s="31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</row>
    <row r="103" spans="1:68" s="22" customFormat="1" x14ac:dyDescent="0.2">
      <c r="B103" s="96"/>
      <c r="C103" s="32"/>
      <c r="D103" s="36"/>
      <c r="E103" s="51"/>
      <c r="F103" s="34"/>
      <c r="G103" s="34"/>
      <c r="H103" s="34"/>
      <c r="I103" s="34"/>
      <c r="J103" s="36"/>
      <c r="K103" s="21"/>
      <c r="L103" s="21"/>
      <c r="N103" s="42"/>
      <c r="O103" s="21"/>
      <c r="P103" s="42"/>
      <c r="Q103" s="21"/>
      <c r="R103" s="42"/>
      <c r="S103" s="21"/>
      <c r="T103" s="42"/>
      <c r="U103" s="21"/>
      <c r="V103" s="31"/>
      <c r="W103" s="31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</row>
    <row r="104" spans="1:68" s="22" customFormat="1" x14ac:dyDescent="0.2">
      <c r="B104" s="96"/>
      <c r="C104" s="32"/>
      <c r="D104" s="36"/>
      <c r="E104" s="51"/>
      <c r="F104" s="34"/>
      <c r="G104" s="34"/>
      <c r="H104" s="34"/>
      <c r="I104" s="34"/>
      <c r="J104" s="36"/>
      <c r="K104" s="36"/>
      <c r="L104" s="36"/>
      <c r="N104" s="42"/>
      <c r="O104" s="21"/>
      <c r="P104" s="42"/>
      <c r="Q104" s="21"/>
      <c r="R104" s="42"/>
      <c r="S104" s="21"/>
      <c r="T104" s="42"/>
      <c r="U104" s="21"/>
      <c r="V104" s="31"/>
      <c r="W104" s="31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</row>
    <row r="105" spans="1:68" s="22" customFormat="1" x14ac:dyDescent="0.2">
      <c r="B105" s="96"/>
      <c r="C105" s="32"/>
      <c r="D105" s="36"/>
      <c r="E105" s="51"/>
      <c r="F105" s="34"/>
      <c r="G105" s="34"/>
      <c r="H105" s="34"/>
      <c r="I105" s="34"/>
      <c r="J105" s="36"/>
      <c r="K105" s="36"/>
      <c r="L105" s="36"/>
      <c r="N105" s="42"/>
      <c r="O105" s="21"/>
      <c r="P105" s="42"/>
      <c r="Q105" s="21"/>
      <c r="R105" s="42"/>
      <c r="S105" s="21"/>
      <c r="T105" s="42"/>
      <c r="U105" s="21"/>
      <c r="V105" s="31"/>
      <c r="W105" s="31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</row>
    <row r="106" spans="1:68" s="22" customFormat="1" x14ac:dyDescent="0.2">
      <c r="A106" s="21"/>
      <c r="B106" s="96"/>
      <c r="D106" s="27"/>
      <c r="E106" s="52"/>
      <c r="F106" s="28"/>
      <c r="G106" s="28"/>
      <c r="H106" s="28"/>
      <c r="I106" s="28"/>
      <c r="J106" s="27"/>
      <c r="M106" s="27"/>
      <c r="N106" s="42"/>
      <c r="O106" s="21"/>
      <c r="P106" s="42"/>
      <c r="Q106" s="21"/>
      <c r="R106" s="42"/>
      <c r="S106" s="21"/>
      <c r="T106" s="42"/>
      <c r="U106" s="21"/>
      <c r="V106" s="31"/>
      <c r="W106" s="31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</row>
    <row r="107" spans="1:68" s="22" customFormat="1" x14ac:dyDescent="0.2">
      <c r="A107" s="21"/>
      <c r="B107" s="96"/>
      <c r="E107" s="21"/>
      <c r="F107" s="28"/>
      <c r="G107" s="28"/>
      <c r="H107" s="28"/>
      <c r="I107" s="28"/>
      <c r="N107" s="42"/>
      <c r="O107" s="21"/>
      <c r="P107" s="42"/>
      <c r="Q107" s="21"/>
      <c r="R107" s="42"/>
      <c r="S107" s="21"/>
      <c r="T107" s="42"/>
      <c r="U107" s="21"/>
      <c r="V107" s="31"/>
      <c r="W107" s="31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</row>
    <row r="108" spans="1:68" s="22" customFormat="1" x14ac:dyDescent="0.2">
      <c r="A108" s="21"/>
      <c r="B108" s="96"/>
      <c r="D108" s="27"/>
      <c r="E108" s="52"/>
      <c r="F108" s="28"/>
      <c r="G108" s="28"/>
      <c r="H108" s="28"/>
      <c r="I108" s="28"/>
      <c r="J108" s="27"/>
      <c r="M108" s="27"/>
      <c r="N108" s="42"/>
      <c r="O108" s="21"/>
      <c r="P108" s="42"/>
      <c r="Q108" s="21"/>
      <c r="R108" s="42"/>
      <c r="S108" s="21"/>
      <c r="T108" s="42"/>
      <c r="U108" s="21"/>
      <c r="V108" s="31"/>
      <c r="W108" s="31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</row>
    <row r="109" spans="1:68" s="22" customFormat="1" x14ac:dyDescent="0.2">
      <c r="B109" s="9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N109" s="42"/>
      <c r="O109" s="21"/>
      <c r="P109" s="42"/>
      <c r="Q109" s="21"/>
      <c r="R109" s="42"/>
      <c r="S109" s="21"/>
      <c r="T109" s="42"/>
      <c r="U109" s="21"/>
      <c r="V109" s="21"/>
      <c r="W109" s="21"/>
    </row>
    <row r="110" spans="1:68" s="22" customFormat="1" x14ac:dyDescent="0.2">
      <c r="B110" s="96"/>
      <c r="C110" s="36"/>
      <c r="D110" s="54"/>
      <c r="E110" s="36"/>
      <c r="F110" s="36"/>
      <c r="G110" s="36"/>
      <c r="H110" s="36"/>
      <c r="I110" s="36"/>
      <c r="J110" s="36"/>
      <c r="K110" s="36"/>
      <c r="L110" s="36"/>
      <c r="N110" s="42"/>
      <c r="O110" s="21"/>
      <c r="P110" s="42"/>
      <c r="Q110" s="21"/>
      <c r="R110" s="42"/>
      <c r="S110" s="21"/>
      <c r="T110" s="42"/>
      <c r="U110" s="21"/>
      <c r="V110" s="21"/>
      <c r="W110" s="21"/>
    </row>
    <row r="111" spans="1:68" s="22" customFormat="1" x14ac:dyDescent="0.2">
      <c r="B111" s="96"/>
      <c r="C111" s="36"/>
      <c r="D111" s="54"/>
      <c r="E111" s="36"/>
      <c r="F111" s="36"/>
      <c r="G111" s="36"/>
      <c r="H111" s="36"/>
      <c r="I111" s="36"/>
      <c r="J111" s="36"/>
      <c r="K111" s="36"/>
      <c r="L111" s="36"/>
      <c r="N111" s="42"/>
      <c r="O111" s="21"/>
      <c r="P111" s="42"/>
      <c r="Q111" s="21"/>
      <c r="R111" s="42"/>
      <c r="S111" s="21"/>
      <c r="T111" s="42"/>
      <c r="U111" s="21"/>
      <c r="V111" s="21"/>
      <c r="W111" s="21"/>
    </row>
    <row r="112" spans="1:68" s="22" customFormat="1" x14ac:dyDescent="0.2">
      <c r="B112" s="96"/>
      <c r="C112" s="36"/>
      <c r="D112" s="36"/>
      <c r="E112" s="36"/>
      <c r="F112" s="36"/>
      <c r="G112" s="36"/>
      <c r="H112" s="36"/>
      <c r="I112" s="36"/>
      <c r="J112" s="36"/>
      <c r="N112" s="42"/>
      <c r="O112" s="21"/>
      <c r="P112" s="42"/>
      <c r="Q112" s="21"/>
      <c r="R112" s="42"/>
      <c r="S112" s="21"/>
      <c r="T112" s="42"/>
      <c r="U112" s="21"/>
      <c r="V112" s="21"/>
      <c r="W112" s="21"/>
    </row>
    <row r="113" spans="2:136" s="22" customFormat="1" x14ac:dyDescent="0.2">
      <c r="B113" s="96"/>
      <c r="C113" s="36"/>
      <c r="N113" s="42"/>
      <c r="O113" s="21"/>
      <c r="P113" s="42"/>
      <c r="Q113" s="21"/>
      <c r="R113" s="42"/>
      <c r="S113" s="21"/>
      <c r="T113" s="42"/>
      <c r="U113" s="21"/>
      <c r="V113" s="21"/>
      <c r="W113" s="21"/>
    </row>
    <row r="114" spans="2:136" s="22" customFormat="1" x14ac:dyDescent="0.2">
      <c r="B114" s="96"/>
      <c r="C114" s="36"/>
      <c r="N114" s="42"/>
      <c r="O114" s="21"/>
      <c r="P114" s="42"/>
      <c r="Q114" s="21"/>
      <c r="R114" s="42"/>
      <c r="S114" s="21"/>
      <c r="T114" s="42"/>
      <c r="U114" s="21"/>
      <c r="V114" s="21"/>
      <c r="W114" s="21"/>
    </row>
    <row r="115" spans="2:136" s="22" customFormat="1" x14ac:dyDescent="0.2">
      <c r="B115" s="96"/>
      <c r="C115" s="36"/>
      <c r="N115" s="42"/>
      <c r="O115" s="21"/>
      <c r="P115" s="42"/>
      <c r="Q115" s="21"/>
      <c r="R115" s="42"/>
      <c r="S115" s="21"/>
      <c r="T115" s="42"/>
      <c r="U115" s="21"/>
      <c r="V115" s="21"/>
      <c r="W115" s="21"/>
    </row>
    <row r="116" spans="2:136" s="22" customFormat="1" x14ac:dyDescent="0.2">
      <c r="B116" s="96"/>
      <c r="C116" s="36"/>
      <c r="N116" s="42"/>
      <c r="O116" s="21"/>
      <c r="P116" s="42"/>
      <c r="Q116" s="21"/>
      <c r="R116" s="42"/>
      <c r="S116" s="21"/>
      <c r="T116" s="42"/>
      <c r="U116" s="21"/>
      <c r="V116" s="21"/>
      <c r="W116" s="21"/>
    </row>
    <row r="117" spans="2:136" s="22" customFormat="1" x14ac:dyDescent="0.2">
      <c r="B117" s="96"/>
      <c r="C117" s="36"/>
      <c r="N117" s="42"/>
      <c r="O117" s="21"/>
      <c r="P117" s="42"/>
      <c r="Q117" s="21"/>
      <c r="R117" s="42"/>
      <c r="S117" s="21"/>
      <c r="T117" s="42"/>
      <c r="U117" s="21"/>
      <c r="V117" s="21"/>
      <c r="W117" s="21"/>
    </row>
    <row r="118" spans="2:136" s="22" customFormat="1" x14ac:dyDescent="0.2">
      <c r="B118" s="96"/>
      <c r="C118" s="36"/>
      <c r="N118" s="5"/>
      <c r="O118" s="1"/>
      <c r="P118" s="5"/>
      <c r="Q118" s="1"/>
      <c r="R118" s="5"/>
      <c r="S118" s="1"/>
      <c r="T118" s="5"/>
      <c r="U118" s="1"/>
      <c r="V118" s="1"/>
      <c r="W118" s="1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</row>
    <row r="119" spans="2:136" s="22" customFormat="1" x14ac:dyDescent="0.2">
      <c r="B119" s="96"/>
      <c r="C119" s="36"/>
      <c r="N119" s="5"/>
      <c r="O119" s="1"/>
      <c r="P119" s="5"/>
      <c r="Q119" s="1"/>
      <c r="R119" s="5"/>
      <c r="S119" s="1"/>
      <c r="T119" s="5"/>
      <c r="U119" s="1"/>
      <c r="V119" s="1"/>
      <c r="W119" s="1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</row>
    <row r="120" spans="2:136" s="22" customFormat="1" x14ac:dyDescent="0.2">
      <c r="B120" s="96"/>
      <c r="C120" s="36"/>
      <c r="N120" s="5"/>
      <c r="O120" s="1"/>
      <c r="P120" s="5"/>
      <c r="Q120" s="1"/>
      <c r="R120" s="5"/>
      <c r="S120" s="1"/>
      <c r="T120" s="5"/>
      <c r="U120" s="1"/>
      <c r="V120" s="1"/>
      <c r="W120" s="1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</row>
    <row r="121" spans="2:136" s="22" customFormat="1" x14ac:dyDescent="0.2">
      <c r="B121" s="96"/>
      <c r="C121" s="36"/>
      <c r="N121" s="5"/>
      <c r="O121" s="1"/>
      <c r="P121" s="5"/>
      <c r="Q121" s="1"/>
      <c r="R121" s="5"/>
      <c r="S121" s="1"/>
      <c r="T121" s="5"/>
      <c r="U121" s="1"/>
      <c r="V121" s="1"/>
      <c r="W121" s="1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</row>
    <row r="122" spans="2:136" s="22" customFormat="1" x14ac:dyDescent="0.2">
      <c r="B122" s="96"/>
      <c r="C122" s="36"/>
      <c r="N122" s="5"/>
      <c r="O122" s="1"/>
      <c r="P122" s="5"/>
      <c r="Q122" s="1"/>
      <c r="R122" s="5"/>
      <c r="S122" s="1"/>
      <c r="T122" s="5"/>
      <c r="U122" s="1"/>
      <c r="V122" s="1"/>
      <c r="W122" s="1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</row>
    <row r="123" spans="2:136" s="22" customFormat="1" x14ac:dyDescent="0.2">
      <c r="B123" s="96"/>
      <c r="C123" s="36"/>
      <c r="N123" s="5"/>
      <c r="O123" s="1"/>
      <c r="P123" s="5"/>
      <c r="Q123" s="1"/>
      <c r="R123" s="5"/>
      <c r="S123" s="1"/>
      <c r="T123" s="5"/>
      <c r="U123" s="1"/>
      <c r="V123" s="1"/>
      <c r="W123" s="1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</row>
    <row r="124" spans="2:136" s="22" customFormat="1" x14ac:dyDescent="0.2">
      <c r="B124" s="96"/>
      <c r="C124" s="36"/>
      <c r="N124" s="5"/>
      <c r="O124" s="1"/>
      <c r="P124" s="5"/>
      <c r="Q124" s="1"/>
      <c r="R124" s="5"/>
      <c r="S124" s="1"/>
      <c r="T124" s="5"/>
      <c r="U124" s="1"/>
      <c r="V124" s="1"/>
      <c r="W124" s="1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</row>
    <row r="125" spans="2:136" s="22" customFormat="1" x14ac:dyDescent="0.2">
      <c r="B125" s="96"/>
      <c r="C125" s="36"/>
      <c r="N125" s="5"/>
      <c r="O125" s="1"/>
      <c r="P125" s="5"/>
      <c r="Q125" s="1"/>
      <c r="R125" s="5"/>
      <c r="S125" s="1"/>
      <c r="T125" s="5"/>
      <c r="U125" s="1"/>
      <c r="V125" s="1"/>
      <c r="W125" s="1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</row>
    <row r="126" spans="2:136" s="22" customFormat="1" x14ac:dyDescent="0.2">
      <c r="B126" s="96"/>
      <c r="C126" s="36"/>
      <c r="N126" s="5"/>
      <c r="O126" s="1"/>
      <c r="P126" s="5"/>
      <c r="Q126" s="1"/>
      <c r="R126" s="5"/>
      <c r="S126" s="1"/>
      <c r="T126" s="5"/>
      <c r="U126" s="1"/>
      <c r="V126" s="1"/>
      <c r="W126" s="1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</row>
    <row r="127" spans="2:136" s="22" customFormat="1" x14ac:dyDescent="0.2">
      <c r="B127" s="96"/>
      <c r="C127" s="36"/>
      <c r="N127" s="5"/>
      <c r="O127" s="1"/>
      <c r="P127" s="5"/>
      <c r="Q127" s="1"/>
      <c r="R127" s="5"/>
      <c r="S127" s="1"/>
      <c r="T127" s="5"/>
      <c r="U127" s="1"/>
      <c r="V127" s="1"/>
      <c r="W127" s="1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</row>
    <row r="128" spans="2:136" s="22" customFormat="1" x14ac:dyDescent="0.2">
      <c r="B128" s="96"/>
      <c r="C128" s="36"/>
      <c r="N128" s="5"/>
      <c r="O128" s="1"/>
      <c r="P128" s="5"/>
      <c r="Q128" s="1"/>
      <c r="R128" s="5"/>
      <c r="S128" s="1"/>
      <c r="T128" s="5"/>
      <c r="U128" s="1"/>
      <c r="V128" s="1"/>
      <c r="W128" s="1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</row>
    <row r="129" spans="2:136" s="22" customFormat="1" x14ac:dyDescent="0.2">
      <c r="B129" s="96"/>
      <c r="C129" s="36"/>
      <c r="N129" s="5"/>
      <c r="O129" s="1"/>
      <c r="P129" s="5"/>
      <c r="Q129" s="1"/>
      <c r="R129" s="5"/>
      <c r="S129" s="1"/>
      <c r="T129" s="5"/>
      <c r="U129" s="1"/>
      <c r="V129" s="1"/>
      <c r="W129" s="1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</row>
    <row r="130" spans="2:136" s="22" customFormat="1" x14ac:dyDescent="0.2">
      <c r="B130" s="96"/>
      <c r="C130" s="36"/>
      <c r="N130" s="5"/>
      <c r="O130" s="1"/>
      <c r="P130" s="5"/>
      <c r="Q130" s="1"/>
      <c r="R130" s="5"/>
      <c r="S130" s="1"/>
      <c r="T130" s="5"/>
      <c r="U130" s="1"/>
      <c r="V130" s="1"/>
      <c r="W130" s="1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</row>
    <row r="131" spans="2:136" s="22" customFormat="1" x14ac:dyDescent="0.2">
      <c r="B131" s="96"/>
      <c r="C131" s="36"/>
      <c r="N131" s="5"/>
      <c r="O131" s="1"/>
      <c r="P131" s="5"/>
      <c r="Q131" s="1"/>
      <c r="R131" s="5"/>
      <c r="S131" s="1"/>
      <c r="T131" s="5"/>
      <c r="U131" s="1"/>
      <c r="V131" s="1"/>
      <c r="W131" s="1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</row>
    <row r="132" spans="2:136" s="22" customFormat="1" x14ac:dyDescent="0.2">
      <c r="B132" s="96"/>
      <c r="N132" s="5"/>
      <c r="O132" s="1"/>
      <c r="P132" s="5"/>
      <c r="Q132" s="1"/>
      <c r="R132" s="5"/>
      <c r="S132" s="1"/>
      <c r="T132" s="5"/>
      <c r="U132" s="1"/>
      <c r="V132" s="1"/>
      <c r="W132" s="1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</row>
    <row r="133" spans="2:136" s="22" customFormat="1" x14ac:dyDescent="0.2">
      <c r="B133" s="96"/>
      <c r="N133" s="5"/>
      <c r="O133" s="1"/>
      <c r="P133" s="5"/>
      <c r="Q133" s="1"/>
      <c r="R133" s="5"/>
      <c r="S133" s="1"/>
      <c r="T133" s="5"/>
      <c r="U133" s="1"/>
      <c r="V133" s="1"/>
      <c r="W133" s="1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</row>
    <row r="134" spans="2:136" s="22" customFormat="1" x14ac:dyDescent="0.2">
      <c r="B134" s="96"/>
      <c r="N134" s="5"/>
      <c r="O134" s="1"/>
      <c r="P134" s="5"/>
      <c r="Q134" s="1"/>
      <c r="R134" s="5"/>
      <c r="S134" s="1"/>
      <c r="T134" s="5"/>
      <c r="U134" s="1"/>
      <c r="V134" s="1"/>
      <c r="W134" s="1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</row>
    <row r="135" spans="2:136" s="22" customFormat="1" x14ac:dyDescent="0.2">
      <c r="B135" s="96"/>
      <c r="N135" s="5"/>
      <c r="O135" s="1"/>
      <c r="P135" s="5"/>
      <c r="Q135" s="1"/>
      <c r="R135" s="5"/>
      <c r="S135" s="1"/>
      <c r="T135" s="5"/>
      <c r="U135" s="1"/>
      <c r="V135" s="1"/>
      <c r="W135" s="1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</row>
    <row r="136" spans="2:136" s="22" customFormat="1" x14ac:dyDescent="0.2">
      <c r="B136" s="96"/>
      <c r="N136" s="5"/>
      <c r="O136" s="1"/>
      <c r="P136" s="5"/>
      <c r="Q136" s="1"/>
      <c r="R136" s="5"/>
      <c r="S136" s="1"/>
      <c r="T136" s="5"/>
      <c r="U136" s="1"/>
      <c r="V136" s="1"/>
      <c r="W136" s="1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</row>
    <row r="137" spans="2:136" s="22" customFormat="1" x14ac:dyDescent="0.2">
      <c r="B137" s="96"/>
      <c r="N137" s="5"/>
      <c r="O137" s="1"/>
      <c r="P137" s="5"/>
      <c r="Q137" s="1"/>
      <c r="R137" s="5"/>
      <c r="S137" s="1"/>
      <c r="T137" s="5"/>
      <c r="U137" s="1"/>
      <c r="V137" s="1"/>
      <c r="W137" s="1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</row>
    <row r="138" spans="2:136" s="22" customFormat="1" x14ac:dyDescent="0.2">
      <c r="B138" s="96"/>
      <c r="N138" s="5"/>
      <c r="O138" s="1"/>
      <c r="P138" s="5"/>
      <c r="Q138" s="1"/>
      <c r="R138" s="5"/>
      <c r="S138" s="1"/>
      <c r="T138" s="5"/>
      <c r="U138" s="1"/>
      <c r="V138" s="1"/>
      <c r="W138" s="1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</row>
    <row r="139" spans="2:136" s="22" customFormat="1" x14ac:dyDescent="0.2">
      <c r="B139" s="96"/>
      <c r="N139" s="5"/>
      <c r="O139" s="1"/>
      <c r="P139" s="5"/>
      <c r="Q139" s="1"/>
      <c r="R139" s="5"/>
      <c r="S139" s="1"/>
      <c r="T139" s="5"/>
      <c r="U139" s="1"/>
      <c r="V139" s="1"/>
      <c r="W139" s="1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</row>
    <row r="140" spans="2:136" s="22" customFormat="1" x14ac:dyDescent="0.2">
      <c r="B140" s="96"/>
      <c r="N140" s="5"/>
      <c r="O140" s="1"/>
      <c r="P140" s="5"/>
      <c r="Q140" s="1"/>
      <c r="R140" s="5"/>
      <c r="S140" s="1"/>
      <c r="T140" s="5"/>
      <c r="U140" s="1"/>
      <c r="V140" s="1"/>
      <c r="W140" s="1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</row>
    <row r="141" spans="2:136" s="22" customFormat="1" x14ac:dyDescent="0.2">
      <c r="B141" s="96"/>
      <c r="N141" s="5"/>
      <c r="O141" s="1"/>
      <c r="P141" s="5"/>
      <c r="Q141" s="1"/>
      <c r="R141" s="5"/>
      <c r="S141" s="1"/>
      <c r="T141" s="5"/>
      <c r="U141" s="1"/>
      <c r="V141" s="1"/>
      <c r="W141" s="1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</row>
  </sheetData>
  <mergeCells count="6">
    <mergeCell ref="AQ18:AX18"/>
    <mergeCell ref="B20:B21"/>
    <mergeCell ref="F20:F21"/>
    <mergeCell ref="S18:Z18"/>
    <mergeCell ref="AA18:AH18"/>
    <mergeCell ref="AI18:AP18"/>
  </mergeCells>
  <conditionalFormatting sqref="F85:I108 D67:E84 D57:D66">
    <cfRule type="cellIs" dxfId="5" priority="21" stopIfTrue="1" operator="equal">
      <formula>1</formula>
    </cfRule>
    <cfRule type="cellIs" dxfId="4" priority="22" stopIfTrue="1" operator="equal">
      <formula>2</formula>
    </cfRule>
  </conditionalFormatting>
  <conditionalFormatting sqref="O48 O50 P59:P60 P62:P63 P65:P66 Q68:Q72 Q74 P57 O56">
    <cfRule type="cellIs" dxfId="3" priority="23" stopIfTrue="1" operator="equal">
      <formula>#REF!</formula>
    </cfRule>
  </conditionalFormatting>
  <conditionalFormatting sqref="DZ46:XFD46 AU21:DU21 A46:F46">
    <cfRule type="cellIs" dxfId="2" priority="15" operator="lessThan">
      <formula>0.05</formula>
    </cfRule>
  </conditionalFormatting>
  <conditionalFormatting sqref="D42:D43">
    <cfRule type="cellIs" dxfId="1" priority="11" stopIfTrue="1" operator="equal">
      <formula>1</formula>
    </cfRule>
    <cfRule type="cellIs" dxfId="0" priority="12" stopIfTrue="1" operator="equal">
      <formula>2</formula>
    </cfRule>
  </conditionalFormatting>
  <pageMargins left="0.7" right="0.7" top="0.78740157499999996" bottom="0.78740157499999996" header="0.3" footer="0.3"/>
  <pageSetup paperSize="9" scale="1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3:X105"/>
  <sheetViews>
    <sheetView zoomScale="70" zoomScaleNormal="70" workbookViewId="0">
      <selection activeCell="D28" sqref="D28"/>
    </sheetView>
  </sheetViews>
  <sheetFormatPr baseColWidth="10" defaultRowHeight="12.75" x14ac:dyDescent="0.2"/>
  <cols>
    <col min="1" max="1" width="11.42578125" style="148"/>
    <col min="2" max="2" width="16.7109375" style="148" customWidth="1"/>
    <col min="3" max="3" width="8.28515625" style="148" bestFit="1" customWidth="1"/>
    <col min="4" max="12" width="11.42578125" style="148"/>
    <col min="13" max="13" width="23" style="148" customWidth="1"/>
    <col min="14" max="14" width="5.28515625" style="148" customWidth="1"/>
    <col min="15" max="16384" width="11.42578125" style="148"/>
  </cols>
  <sheetData>
    <row r="3" spans="1:24" x14ac:dyDescent="0.2">
      <c r="B3" s="148" t="s">
        <v>51</v>
      </c>
    </row>
    <row r="4" spans="1:24" x14ac:dyDescent="0.2">
      <c r="B4" s="148" t="s">
        <v>52</v>
      </c>
    </row>
    <row r="6" spans="1:24" x14ac:dyDescent="0.2">
      <c r="B6" s="148" t="s">
        <v>104</v>
      </c>
    </row>
    <row r="8" spans="1:24" x14ac:dyDescent="0.2">
      <c r="B8" s="492" t="s">
        <v>64</v>
      </c>
      <c r="C8" s="492"/>
      <c r="D8" s="492"/>
      <c r="E8" s="492"/>
      <c r="F8" s="492"/>
      <c r="G8" s="492"/>
      <c r="H8" s="492"/>
      <c r="I8" s="492"/>
      <c r="J8" s="466"/>
      <c r="K8" s="466"/>
      <c r="Q8" s="492" t="s">
        <v>70</v>
      </c>
      <c r="R8" s="492"/>
      <c r="S8" s="492"/>
      <c r="T8" s="492"/>
      <c r="U8" s="492"/>
      <c r="V8" s="492"/>
      <c r="W8" s="492"/>
      <c r="X8" s="492"/>
    </row>
    <row r="9" spans="1:24" x14ac:dyDescent="0.2">
      <c r="A9" s="148" t="s">
        <v>59</v>
      </c>
      <c r="B9" s="154"/>
      <c r="C9" s="154" t="s">
        <v>106</v>
      </c>
      <c r="D9" s="149" t="s">
        <v>53</v>
      </c>
      <c r="E9" s="149" t="s">
        <v>54</v>
      </c>
      <c r="F9" s="149" t="s">
        <v>55</v>
      </c>
      <c r="G9" s="149" t="s">
        <v>56</v>
      </c>
      <c r="H9" s="149" t="s">
        <v>57</v>
      </c>
      <c r="I9" s="149" t="s">
        <v>58</v>
      </c>
      <c r="J9" s="467"/>
      <c r="K9" s="467"/>
      <c r="Q9" s="149" t="s">
        <v>53</v>
      </c>
      <c r="R9" s="149" t="s">
        <v>54</v>
      </c>
      <c r="S9" s="149" t="s">
        <v>55</v>
      </c>
      <c r="T9" s="149" t="s">
        <v>56</v>
      </c>
      <c r="U9" s="149" t="s">
        <v>57</v>
      </c>
      <c r="V9" s="149" t="s">
        <v>58</v>
      </c>
      <c r="W9" s="149"/>
      <c r="X9" s="149"/>
    </row>
    <row r="10" spans="1:24" x14ac:dyDescent="0.2">
      <c r="B10" s="154"/>
      <c r="C10" s="154"/>
      <c r="D10" s="149"/>
      <c r="E10" s="149"/>
      <c r="F10" s="149"/>
      <c r="G10" s="149"/>
      <c r="H10" s="149"/>
      <c r="I10" s="149"/>
      <c r="J10" s="467"/>
      <c r="K10" s="467"/>
    </row>
    <row r="11" spans="1:24" x14ac:dyDescent="0.2">
      <c r="A11" s="148">
        <v>14</v>
      </c>
      <c r="C11" s="148">
        <v>2.9</v>
      </c>
      <c r="D11" s="148">
        <v>2.5</v>
      </c>
      <c r="E11" s="148">
        <v>2.9</v>
      </c>
      <c r="F11" s="148">
        <v>3.2</v>
      </c>
      <c r="G11" s="148">
        <v>3.1</v>
      </c>
      <c r="H11" s="148">
        <v>3</v>
      </c>
      <c r="I11" s="148">
        <v>3.2</v>
      </c>
      <c r="J11" s="150"/>
      <c r="K11" s="150"/>
      <c r="M11" s="153"/>
      <c r="Q11" s="148">
        <f>284-D11</f>
        <v>281.5</v>
      </c>
      <c r="R11" s="148">
        <f t="shared" ref="R11:V14" si="0">284-E11</f>
        <v>281.10000000000002</v>
      </c>
      <c r="S11" s="148">
        <f t="shared" si="0"/>
        <v>280.8</v>
      </c>
      <c r="T11" s="148">
        <f t="shared" si="0"/>
        <v>280.89999999999998</v>
      </c>
      <c r="U11" s="148">
        <f t="shared" si="0"/>
        <v>281</v>
      </c>
      <c r="V11" s="148">
        <f t="shared" si="0"/>
        <v>280.8</v>
      </c>
    </row>
    <row r="12" spans="1:24" x14ac:dyDescent="0.2">
      <c r="A12" s="148">
        <v>15</v>
      </c>
      <c r="C12" s="148">
        <v>2.2999999999999998</v>
      </c>
      <c r="D12" s="148">
        <v>2.2999999999999998</v>
      </c>
      <c r="E12" s="148">
        <v>2.5</v>
      </c>
      <c r="F12" s="148">
        <v>2.1</v>
      </c>
      <c r="G12" s="148">
        <v>2.8</v>
      </c>
      <c r="H12" s="148">
        <v>2.4</v>
      </c>
      <c r="I12" s="148">
        <v>2.4</v>
      </c>
      <c r="J12" s="150"/>
      <c r="K12" s="150"/>
      <c r="M12" s="153"/>
      <c r="Q12" s="148">
        <f>284-D12</f>
        <v>281.7</v>
      </c>
      <c r="R12" s="148">
        <f t="shared" si="0"/>
        <v>281.5</v>
      </c>
      <c r="S12" s="148">
        <f t="shared" si="0"/>
        <v>281.89999999999998</v>
      </c>
      <c r="T12" s="148">
        <f t="shared" si="0"/>
        <v>281.2</v>
      </c>
      <c r="U12" s="148">
        <f t="shared" si="0"/>
        <v>281.60000000000002</v>
      </c>
      <c r="V12" s="148">
        <f t="shared" si="0"/>
        <v>281.60000000000002</v>
      </c>
    </row>
    <row r="13" spans="1:24" x14ac:dyDescent="0.2">
      <c r="A13" s="148">
        <v>16</v>
      </c>
      <c r="C13" s="148">
        <v>2.6</v>
      </c>
      <c r="D13" s="148">
        <v>2.9</v>
      </c>
      <c r="E13" s="148">
        <v>2.8</v>
      </c>
      <c r="F13" s="148">
        <v>2.1</v>
      </c>
      <c r="G13" s="148">
        <v>2.2999999999999998</v>
      </c>
      <c r="H13" s="148">
        <v>2.4</v>
      </c>
      <c r="I13" s="148">
        <v>2.5</v>
      </c>
      <c r="J13" s="150"/>
      <c r="K13" s="150"/>
      <c r="M13" s="153"/>
      <c r="Q13" s="148">
        <f>284-D13</f>
        <v>281.10000000000002</v>
      </c>
      <c r="R13" s="148">
        <f t="shared" si="0"/>
        <v>281.2</v>
      </c>
      <c r="S13" s="148">
        <f t="shared" si="0"/>
        <v>281.89999999999998</v>
      </c>
      <c r="T13" s="148">
        <f t="shared" si="0"/>
        <v>281.7</v>
      </c>
      <c r="U13" s="148">
        <f t="shared" si="0"/>
        <v>281.60000000000002</v>
      </c>
      <c r="V13" s="148">
        <f t="shared" si="0"/>
        <v>281.5</v>
      </c>
    </row>
    <row r="14" spans="1:24" x14ac:dyDescent="0.2">
      <c r="A14" s="148">
        <v>17</v>
      </c>
      <c r="C14" s="148">
        <v>2</v>
      </c>
      <c r="D14" s="148">
        <v>2.2999999999999998</v>
      </c>
      <c r="E14" s="148">
        <v>2.4</v>
      </c>
      <c r="F14" s="148">
        <v>2.2999999999999998</v>
      </c>
      <c r="G14" s="148">
        <v>2.2000000000000002</v>
      </c>
      <c r="H14" s="148">
        <v>2.6</v>
      </c>
      <c r="I14" s="148">
        <v>2.5</v>
      </c>
      <c r="J14" s="150"/>
      <c r="K14" s="150"/>
      <c r="M14" s="153"/>
      <c r="Q14" s="148">
        <f>284-D14</f>
        <v>281.7</v>
      </c>
      <c r="R14" s="148">
        <f t="shared" si="0"/>
        <v>281.60000000000002</v>
      </c>
      <c r="S14" s="148">
        <f t="shared" si="0"/>
        <v>281.7</v>
      </c>
      <c r="T14" s="148">
        <f t="shared" si="0"/>
        <v>281.8</v>
      </c>
      <c r="U14" s="148">
        <f t="shared" si="0"/>
        <v>281.39999999999998</v>
      </c>
      <c r="V14" s="148">
        <f t="shared" si="0"/>
        <v>281.5</v>
      </c>
    </row>
    <row r="15" spans="1:24" x14ac:dyDescent="0.2">
      <c r="J15" s="150"/>
      <c r="K15" s="150"/>
    </row>
    <row r="16" spans="1:24" x14ac:dyDescent="0.2">
      <c r="A16" s="150"/>
      <c r="B16" s="150"/>
      <c r="C16" s="150"/>
      <c r="D16" s="150"/>
      <c r="E16" s="150"/>
      <c r="F16" s="150"/>
      <c r="G16" s="150"/>
      <c r="H16" s="150"/>
      <c r="I16" s="150"/>
      <c r="J16" s="150"/>
      <c r="K16" s="150"/>
    </row>
    <row r="17" spans="1:13" ht="13.5" thickBot="1" x14ac:dyDescent="0.25">
      <c r="A17" s="151"/>
      <c r="B17" s="151"/>
      <c r="C17" s="151"/>
      <c r="D17" s="151"/>
      <c r="E17" s="151"/>
      <c r="F17" s="151"/>
      <c r="G17" s="151"/>
      <c r="H17" s="151"/>
      <c r="I17" s="151"/>
      <c r="J17" s="150"/>
      <c r="K17" s="150"/>
    </row>
    <row r="18" spans="1:13" x14ac:dyDescent="0.2">
      <c r="A18" s="152" t="s">
        <v>36</v>
      </c>
      <c r="B18" s="153"/>
      <c r="C18" s="153">
        <f>AVERAGE(C11:C16)</f>
        <v>2.4499999999999997</v>
      </c>
      <c r="D18" s="153">
        <f t="shared" ref="B18:I18" si="1">AVERAGE(D11:D16)</f>
        <v>2.5</v>
      </c>
      <c r="E18" s="153">
        <f t="shared" si="1"/>
        <v>2.65</v>
      </c>
      <c r="F18" s="153">
        <f t="shared" si="1"/>
        <v>2.4249999999999998</v>
      </c>
      <c r="G18" s="153">
        <f t="shared" si="1"/>
        <v>2.5999999999999996</v>
      </c>
      <c r="H18" s="153">
        <f t="shared" si="1"/>
        <v>2.6</v>
      </c>
      <c r="I18" s="153">
        <f t="shared" si="1"/>
        <v>2.65</v>
      </c>
      <c r="J18" s="468"/>
      <c r="K18" s="468"/>
    </row>
    <row r="19" spans="1:13" x14ac:dyDescent="0.2">
      <c r="A19" s="152" t="s">
        <v>37</v>
      </c>
      <c r="B19" s="153"/>
      <c r="C19" s="153">
        <f t="shared" ref="B19:I19" si="2">STDEV(C11:C16)/SQRT(COUNT(C11:C16))</f>
        <v>0.19364916731037221</v>
      </c>
      <c r="D19" s="153">
        <f t="shared" si="2"/>
        <v>0.14142135623730953</v>
      </c>
      <c r="E19" s="153">
        <f t="shared" si="2"/>
        <v>0.11902380714238081</v>
      </c>
      <c r="F19" s="153">
        <f t="shared" si="2"/>
        <v>0.26259918760981282</v>
      </c>
      <c r="G19" s="153">
        <f t="shared" si="2"/>
        <v>0.21213203435596548</v>
      </c>
      <c r="H19" s="153">
        <f t="shared" si="2"/>
        <v>0.14142135623730953</v>
      </c>
      <c r="I19" s="153">
        <f t="shared" si="2"/>
        <v>0.18484227510682366</v>
      </c>
      <c r="J19" s="468"/>
      <c r="K19" s="468"/>
    </row>
    <row r="20" spans="1:13" x14ac:dyDescent="0.2">
      <c r="A20" s="152"/>
      <c r="J20" s="150"/>
      <c r="K20" s="150"/>
    </row>
    <row r="21" spans="1:13" x14ac:dyDescent="0.2">
      <c r="A21" s="155" t="s">
        <v>65</v>
      </c>
      <c r="C21" s="148">
        <v>284</v>
      </c>
      <c r="D21" s="148">
        <v>284</v>
      </c>
      <c r="E21" s="148">
        <v>284</v>
      </c>
      <c r="F21" s="148">
        <v>284</v>
      </c>
      <c r="G21" s="148">
        <v>284</v>
      </c>
      <c r="H21" s="148">
        <v>284</v>
      </c>
      <c r="I21" s="148">
        <v>284</v>
      </c>
      <c r="J21" s="150"/>
      <c r="K21" s="150"/>
    </row>
    <row r="22" spans="1:13" x14ac:dyDescent="0.2">
      <c r="J22" s="150"/>
      <c r="K22" s="150"/>
    </row>
    <row r="23" spans="1:13" x14ac:dyDescent="0.2">
      <c r="J23" s="150"/>
      <c r="K23" s="150"/>
    </row>
    <row r="24" spans="1:13" x14ac:dyDescent="0.2">
      <c r="B24" s="493" t="s">
        <v>105</v>
      </c>
      <c r="C24" s="493"/>
      <c r="D24" s="493"/>
      <c r="E24" s="493"/>
      <c r="F24" s="493"/>
      <c r="G24" s="493"/>
      <c r="H24" s="493"/>
      <c r="I24" s="493"/>
      <c r="J24" s="466"/>
      <c r="K24" s="466"/>
      <c r="L24" s="155"/>
    </row>
    <row r="25" spans="1:13" x14ac:dyDescent="0.2">
      <c r="A25" s="148" t="s">
        <v>59</v>
      </c>
      <c r="B25" s="154"/>
      <c r="C25" s="154" t="s">
        <v>107</v>
      </c>
      <c r="D25" s="149" t="s">
        <v>53</v>
      </c>
      <c r="E25" s="149" t="s">
        <v>54</v>
      </c>
      <c r="F25" s="149" t="s">
        <v>55</v>
      </c>
      <c r="G25" s="149" t="s">
        <v>56</v>
      </c>
      <c r="H25" s="149" t="s">
        <v>57</v>
      </c>
      <c r="I25" s="149" t="s">
        <v>58</v>
      </c>
      <c r="J25" s="467"/>
      <c r="K25" s="467"/>
    </row>
    <row r="26" spans="1:13" x14ac:dyDescent="0.2">
      <c r="B26" s="154"/>
      <c r="C26" s="154"/>
      <c r="D26" s="149"/>
      <c r="E26" s="149"/>
      <c r="F26" s="149"/>
      <c r="G26" s="149"/>
      <c r="H26" s="149"/>
      <c r="I26" s="149"/>
      <c r="J26" s="467"/>
      <c r="K26" s="467"/>
      <c r="M26" s="152" t="s">
        <v>81</v>
      </c>
    </row>
    <row r="27" spans="1:13" x14ac:dyDescent="0.2">
      <c r="A27" s="148">
        <v>14</v>
      </c>
      <c r="D27" s="148">
        <f>D11-$C11</f>
        <v>-0.39999999999999991</v>
      </c>
      <c r="E27" s="148">
        <f>E11-$D11</f>
        <v>0.39999999999999991</v>
      </c>
      <c r="F27" s="148">
        <f>F11-$E11</f>
        <v>0.30000000000000027</v>
      </c>
      <c r="G27" s="148">
        <f>G11-$F11</f>
        <v>-0.10000000000000009</v>
      </c>
      <c r="H27" s="148">
        <f>H11-$G11</f>
        <v>-0.10000000000000009</v>
      </c>
      <c r="I27" s="148">
        <f>I11-$H11</f>
        <v>0.20000000000000018</v>
      </c>
      <c r="J27" s="150"/>
      <c r="K27" s="150"/>
    </row>
    <row r="28" spans="1:13" x14ac:dyDescent="0.2">
      <c r="A28" s="148">
        <v>15</v>
      </c>
      <c r="D28" s="148">
        <f>D12-$C12</f>
        <v>0</v>
      </c>
      <c r="E28" s="148">
        <f>E12-$D12</f>
        <v>0.20000000000000018</v>
      </c>
      <c r="F28" s="148">
        <f>F12-$E12</f>
        <v>-0.39999999999999991</v>
      </c>
      <c r="G28" s="148">
        <f>G12-$F12</f>
        <v>0.69999999999999973</v>
      </c>
      <c r="H28" s="148">
        <f>H12-$G12</f>
        <v>-0.39999999999999991</v>
      </c>
      <c r="I28" s="148">
        <f>I12-$H12</f>
        <v>0</v>
      </c>
      <c r="J28" s="150"/>
      <c r="K28" s="150"/>
    </row>
    <row r="29" spans="1:13" x14ac:dyDescent="0.2">
      <c r="A29" s="148">
        <v>16</v>
      </c>
      <c r="D29" s="148">
        <f>D13-$C13</f>
        <v>0.29999999999999982</v>
      </c>
      <c r="E29" s="148">
        <f>E13-$D13</f>
        <v>-0.10000000000000009</v>
      </c>
      <c r="F29" s="148">
        <f>F13-$E13</f>
        <v>-0.69999999999999973</v>
      </c>
      <c r="G29" s="148">
        <f>G13-$F13</f>
        <v>0.19999999999999973</v>
      </c>
      <c r="H29" s="148">
        <f>H13-$G13</f>
        <v>0.10000000000000009</v>
      </c>
      <c r="I29" s="148">
        <f>I13-$H13</f>
        <v>0.10000000000000009</v>
      </c>
      <c r="J29" s="150"/>
      <c r="K29" s="150"/>
    </row>
    <row r="30" spans="1:13" x14ac:dyDescent="0.2">
      <c r="A30" s="148">
        <v>17</v>
      </c>
      <c r="D30" s="148">
        <f>D14-$C14</f>
        <v>0.29999999999999982</v>
      </c>
      <c r="E30" s="148">
        <f>E14-$D14</f>
        <v>0.10000000000000009</v>
      </c>
      <c r="F30" s="148">
        <f>F14-$E14</f>
        <v>-0.10000000000000009</v>
      </c>
      <c r="G30" s="148">
        <f>G14-$F14</f>
        <v>-9.9999999999999645E-2</v>
      </c>
      <c r="H30" s="148">
        <f>H14-$G14</f>
        <v>0.39999999999999991</v>
      </c>
      <c r="I30" s="148">
        <f>I14-$H14</f>
        <v>-0.10000000000000009</v>
      </c>
      <c r="J30" s="150"/>
      <c r="K30" s="150"/>
    </row>
    <row r="31" spans="1:13" x14ac:dyDescent="0.2">
      <c r="J31" s="150"/>
      <c r="K31" s="150"/>
    </row>
    <row r="32" spans="1:13" x14ac:dyDescent="0.2">
      <c r="A32" s="150"/>
      <c r="B32" s="150"/>
      <c r="C32" s="150"/>
      <c r="D32" s="150"/>
      <c r="E32" s="150"/>
      <c r="F32" s="150"/>
      <c r="G32" s="150"/>
      <c r="H32" s="150"/>
      <c r="I32" s="150"/>
      <c r="J32" s="150"/>
      <c r="K32" s="150"/>
    </row>
    <row r="33" spans="1:13" ht="13.5" thickBot="1" x14ac:dyDescent="0.25">
      <c r="A33" s="151"/>
      <c r="B33" s="151"/>
      <c r="C33" s="151"/>
      <c r="D33" s="151"/>
      <c r="E33" s="151"/>
      <c r="F33" s="151"/>
      <c r="G33" s="151"/>
      <c r="H33" s="151"/>
      <c r="I33" s="151"/>
      <c r="J33" s="150"/>
      <c r="K33" s="150"/>
    </row>
    <row r="34" spans="1:13" x14ac:dyDescent="0.2">
      <c r="A34" s="152" t="s">
        <v>36</v>
      </c>
      <c r="B34" s="153"/>
      <c r="C34" s="153"/>
      <c r="D34" s="153">
        <f t="shared" ref="D34:I34" si="3">AVERAGE(D27:D32)</f>
        <v>4.9999999999999933E-2</v>
      </c>
      <c r="E34" s="153">
        <f t="shared" si="3"/>
        <v>0.15000000000000002</v>
      </c>
      <c r="F34" s="153">
        <f t="shared" si="3"/>
        <v>-0.22499999999999987</v>
      </c>
      <c r="G34" s="153">
        <f t="shared" si="3"/>
        <v>0.17499999999999993</v>
      </c>
      <c r="H34" s="153">
        <f t="shared" si="3"/>
        <v>0</v>
      </c>
      <c r="I34" s="153">
        <f t="shared" si="3"/>
        <v>5.0000000000000044E-2</v>
      </c>
      <c r="J34" s="468"/>
      <c r="K34" s="468"/>
    </row>
    <row r="35" spans="1:13" x14ac:dyDescent="0.2">
      <c r="A35" s="152" t="s">
        <v>37</v>
      </c>
      <c r="B35" s="153"/>
      <c r="C35" s="153"/>
      <c r="D35" s="153">
        <f t="shared" ref="D35:I35" si="4">STDEV(D27:D32)/SQRT(COUNT(D27:D32))</f>
        <v>0.16583123951776993</v>
      </c>
      <c r="E35" s="153">
        <f t="shared" si="4"/>
        <v>0.10408329997330663</v>
      </c>
      <c r="F35" s="153">
        <f t="shared" si="4"/>
        <v>0.21360009363293828</v>
      </c>
      <c r="G35" s="153">
        <f t="shared" si="4"/>
        <v>0.18874586088176862</v>
      </c>
      <c r="H35" s="153">
        <f t="shared" si="4"/>
        <v>0.1683250823060346</v>
      </c>
      <c r="I35" s="153">
        <f t="shared" si="4"/>
        <v>6.454972243679033E-2</v>
      </c>
      <c r="J35" s="468"/>
      <c r="K35" s="468"/>
    </row>
    <row r="36" spans="1:13" x14ac:dyDescent="0.2">
      <c r="J36" s="150"/>
      <c r="K36" s="150"/>
    </row>
    <row r="37" spans="1:13" x14ac:dyDescent="0.2">
      <c r="J37" s="150"/>
      <c r="K37" s="150"/>
    </row>
    <row r="38" spans="1:13" x14ac:dyDescent="0.2">
      <c r="B38" s="493" t="s">
        <v>73</v>
      </c>
      <c r="C38" s="493"/>
      <c r="D38" s="493"/>
      <c r="E38" s="493"/>
      <c r="F38" s="493"/>
      <c r="G38" s="493"/>
      <c r="H38" s="493"/>
      <c r="I38" s="493"/>
      <c r="J38" s="466"/>
      <c r="K38" s="466"/>
    </row>
    <row r="39" spans="1:13" x14ac:dyDescent="0.2">
      <c r="A39" s="148" t="s">
        <v>59</v>
      </c>
      <c r="B39" s="154"/>
      <c r="C39" s="154" t="s">
        <v>106</v>
      </c>
      <c r="D39" s="149" t="s">
        <v>53</v>
      </c>
      <c r="E39" s="149" t="s">
        <v>54</v>
      </c>
      <c r="F39" s="149" t="s">
        <v>55</v>
      </c>
      <c r="G39" s="149" t="s">
        <v>56</v>
      </c>
      <c r="H39" s="149" t="s">
        <v>57</v>
      </c>
      <c r="I39" s="149" t="s">
        <v>58</v>
      </c>
      <c r="J39" s="467"/>
      <c r="K39" s="467"/>
    </row>
    <row r="40" spans="1:13" x14ac:dyDescent="0.2">
      <c r="B40" s="154"/>
      <c r="C40" s="154"/>
      <c r="D40" s="149"/>
      <c r="E40" s="149"/>
      <c r="F40" s="149"/>
      <c r="G40" s="149"/>
      <c r="H40" s="149"/>
      <c r="I40" s="149"/>
      <c r="J40" s="467"/>
      <c r="K40" s="467"/>
      <c r="M40" s="152"/>
    </row>
    <row r="41" spans="1:13" x14ac:dyDescent="0.2">
      <c r="A41" s="148">
        <v>14</v>
      </c>
      <c r="D41" s="156">
        <f t="shared" ref="D41:I44" si="5">D27/5</f>
        <v>-7.9999999999999988E-2</v>
      </c>
      <c r="E41" s="156">
        <f t="shared" si="5"/>
        <v>7.9999999999999988E-2</v>
      </c>
      <c r="F41" s="156">
        <f t="shared" si="5"/>
        <v>6.0000000000000053E-2</v>
      </c>
      <c r="G41" s="156">
        <f t="shared" si="5"/>
        <v>-2.0000000000000018E-2</v>
      </c>
      <c r="H41" s="156">
        <f t="shared" si="5"/>
        <v>-2.0000000000000018E-2</v>
      </c>
      <c r="I41" s="156">
        <f t="shared" si="5"/>
        <v>4.0000000000000036E-2</v>
      </c>
      <c r="J41" s="469"/>
      <c r="K41" s="469"/>
    </row>
    <row r="42" spans="1:13" x14ac:dyDescent="0.2">
      <c r="A42" s="148">
        <v>15</v>
      </c>
      <c r="D42" s="156">
        <f t="shared" si="5"/>
        <v>0</v>
      </c>
      <c r="E42" s="156">
        <f t="shared" si="5"/>
        <v>4.0000000000000036E-2</v>
      </c>
      <c r="F42" s="156">
        <f t="shared" si="5"/>
        <v>-7.9999999999999988E-2</v>
      </c>
      <c r="G42" s="156">
        <f t="shared" si="5"/>
        <v>0.13999999999999996</v>
      </c>
      <c r="H42" s="156">
        <f t="shared" si="5"/>
        <v>-7.9999999999999988E-2</v>
      </c>
      <c r="I42" s="156">
        <f t="shared" si="5"/>
        <v>0</v>
      </c>
      <c r="J42" s="469"/>
      <c r="K42" s="469"/>
    </row>
    <row r="43" spans="1:13" x14ac:dyDescent="0.2">
      <c r="A43" s="148">
        <v>16</v>
      </c>
      <c r="D43" s="156">
        <f t="shared" si="5"/>
        <v>5.9999999999999963E-2</v>
      </c>
      <c r="E43" s="156">
        <f t="shared" si="5"/>
        <v>-2.0000000000000018E-2</v>
      </c>
      <c r="F43" s="156">
        <f t="shared" si="5"/>
        <v>-0.13999999999999996</v>
      </c>
      <c r="G43" s="156">
        <f t="shared" si="5"/>
        <v>3.9999999999999945E-2</v>
      </c>
      <c r="H43" s="156">
        <f t="shared" si="5"/>
        <v>2.0000000000000018E-2</v>
      </c>
      <c r="I43" s="156">
        <f t="shared" si="5"/>
        <v>2.0000000000000018E-2</v>
      </c>
      <c r="J43" s="469"/>
      <c r="K43" s="469"/>
    </row>
    <row r="44" spans="1:13" x14ac:dyDescent="0.2">
      <c r="A44" s="148">
        <v>17</v>
      </c>
      <c r="D44" s="156">
        <f t="shared" si="5"/>
        <v>5.9999999999999963E-2</v>
      </c>
      <c r="E44" s="156">
        <f t="shared" si="5"/>
        <v>2.0000000000000018E-2</v>
      </c>
      <c r="F44" s="156">
        <f t="shared" si="5"/>
        <v>-2.0000000000000018E-2</v>
      </c>
      <c r="G44" s="156">
        <f t="shared" si="5"/>
        <v>-1.9999999999999928E-2</v>
      </c>
      <c r="H44" s="156">
        <f t="shared" si="5"/>
        <v>7.9999999999999988E-2</v>
      </c>
      <c r="I44" s="156">
        <f t="shared" si="5"/>
        <v>-2.0000000000000018E-2</v>
      </c>
      <c r="J44" s="469"/>
      <c r="K44" s="469"/>
    </row>
    <row r="45" spans="1:13" x14ac:dyDescent="0.2">
      <c r="J45" s="150"/>
      <c r="K45" s="150"/>
    </row>
    <row r="46" spans="1:13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  <c r="K46" s="150"/>
    </row>
    <row r="47" spans="1:13" ht="13.5" thickBot="1" x14ac:dyDescent="0.25">
      <c r="A47" s="151"/>
      <c r="B47" s="151"/>
      <c r="C47" s="151"/>
      <c r="D47" s="151"/>
      <c r="E47" s="151"/>
      <c r="F47" s="151"/>
      <c r="G47" s="151"/>
      <c r="H47" s="151"/>
      <c r="I47" s="151"/>
      <c r="J47" s="150"/>
      <c r="K47" s="150"/>
    </row>
    <row r="48" spans="1:13" x14ac:dyDescent="0.2">
      <c r="A48" s="152" t="s">
        <v>36</v>
      </c>
      <c r="B48" s="153"/>
      <c r="C48" s="153"/>
      <c r="D48" s="232">
        <f t="shared" ref="D48:I48" si="6">AVERAGE(D41:D46)</f>
        <v>9.9999999999999846E-3</v>
      </c>
      <c r="E48" s="232">
        <f t="shared" si="6"/>
        <v>3.0000000000000006E-2</v>
      </c>
      <c r="F48" s="232">
        <f t="shared" si="6"/>
        <v>-4.4999999999999978E-2</v>
      </c>
      <c r="G48" s="232">
        <f t="shared" si="6"/>
        <v>3.4999999999999989E-2</v>
      </c>
      <c r="H48" s="232">
        <f t="shared" si="6"/>
        <v>0</v>
      </c>
      <c r="I48" s="232">
        <f t="shared" si="6"/>
        <v>1.0000000000000009E-2</v>
      </c>
      <c r="J48" s="470"/>
      <c r="K48" s="470"/>
    </row>
    <row r="49" spans="1:21" x14ac:dyDescent="0.2">
      <c r="A49" s="152" t="s">
        <v>37</v>
      </c>
      <c r="B49" s="153"/>
      <c r="C49" s="153"/>
      <c r="D49" s="232">
        <f t="shared" ref="D49:I49" si="7">STDEV(D41:D46)/SQRT(COUNT(D41:D46))</f>
        <v>3.3166247903553984E-2</v>
      </c>
      <c r="E49" s="232">
        <f t="shared" si="7"/>
        <v>2.081665999466133E-2</v>
      </c>
      <c r="F49" s="232">
        <f t="shared" si="7"/>
        <v>4.2720018726587657E-2</v>
      </c>
      <c r="G49" s="232">
        <f t="shared" si="7"/>
        <v>3.7749172176353735E-2</v>
      </c>
      <c r="H49" s="232">
        <f t="shared" si="7"/>
        <v>3.3665016461206926E-2</v>
      </c>
      <c r="I49" s="232">
        <f t="shared" si="7"/>
        <v>1.2909944487358068E-2</v>
      </c>
      <c r="J49" s="470"/>
      <c r="K49" s="470"/>
    </row>
    <row r="50" spans="1:21" x14ac:dyDescent="0.2">
      <c r="J50" s="150"/>
      <c r="K50" s="150"/>
    </row>
    <row r="51" spans="1:21" x14ac:dyDescent="0.2">
      <c r="J51" s="150"/>
      <c r="K51" s="150"/>
    </row>
    <row r="52" spans="1:21" x14ac:dyDescent="0.2">
      <c r="B52" s="493" t="s">
        <v>77</v>
      </c>
      <c r="C52" s="493"/>
      <c r="D52" s="493"/>
      <c r="E52" s="493"/>
      <c r="F52" s="493"/>
      <c r="G52" s="493"/>
      <c r="H52" s="493"/>
      <c r="I52" s="493"/>
      <c r="J52" s="466"/>
      <c r="K52" s="466"/>
    </row>
    <row r="53" spans="1:21" x14ac:dyDescent="0.2">
      <c r="A53" s="148" t="s">
        <v>59</v>
      </c>
      <c r="B53" s="154"/>
      <c r="C53" s="154" t="s">
        <v>107</v>
      </c>
      <c r="D53" s="149" t="s">
        <v>53</v>
      </c>
      <c r="E53" s="149" t="s">
        <v>54</v>
      </c>
      <c r="F53" s="149" t="s">
        <v>55</v>
      </c>
      <c r="G53" s="149" t="s">
        <v>56</v>
      </c>
      <c r="H53" s="149" t="s">
        <v>57</v>
      </c>
      <c r="I53" s="149" t="s">
        <v>58</v>
      </c>
      <c r="J53" s="467"/>
      <c r="K53" s="467"/>
    </row>
    <row r="54" spans="1:21" x14ac:dyDescent="0.2">
      <c r="B54" s="154"/>
      <c r="C54" s="154"/>
      <c r="D54" s="149"/>
      <c r="E54" s="149"/>
      <c r="F54" s="149"/>
      <c r="G54" s="149"/>
      <c r="H54" s="149"/>
      <c r="I54" s="149"/>
      <c r="J54" s="467"/>
      <c r="K54" s="467"/>
    </row>
    <row r="55" spans="1:21" x14ac:dyDescent="0.2">
      <c r="A55" s="148">
        <v>14</v>
      </c>
      <c r="D55" s="161">
        <f t="shared" ref="D55:I58" si="8">D41/60</f>
        <v>-1.3333333333333331E-3</v>
      </c>
      <c r="E55" s="161">
        <f t="shared" si="8"/>
        <v>1.3333333333333331E-3</v>
      </c>
      <c r="F55" s="161">
        <f t="shared" si="8"/>
        <v>1.0000000000000009E-3</v>
      </c>
      <c r="G55" s="161">
        <f t="shared" si="8"/>
        <v>-3.3333333333333365E-4</v>
      </c>
      <c r="H55" s="161">
        <f t="shared" si="8"/>
        <v>-3.3333333333333365E-4</v>
      </c>
      <c r="I55" s="161">
        <f t="shared" si="8"/>
        <v>6.6666666666666729E-4</v>
      </c>
      <c r="J55" s="471"/>
      <c r="K55" s="471"/>
    </row>
    <row r="56" spans="1:21" x14ac:dyDescent="0.2">
      <c r="A56" s="148">
        <v>15</v>
      </c>
      <c r="D56" s="161">
        <f t="shared" si="8"/>
        <v>0</v>
      </c>
      <c r="E56" s="161">
        <f t="shared" si="8"/>
        <v>6.6666666666666729E-4</v>
      </c>
      <c r="F56" s="161">
        <f t="shared" si="8"/>
        <v>-1.3333333333333331E-3</v>
      </c>
      <c r="G56" s="161">
        <f t="shared" si="8"/>
        <v>2.3333333333333327E-3</v>
      </c>
      <c r="H56" s="161">
        <f t="shared" si="8"/>
        <v>-1.3333333333333331E-3</v>
      </c>
      <c r="I56" s="161">
        <f t="shared" si="8"/>
        <v>0</v>
      </c>
      <c r="J56" s="471"/>
      <c r="K56" s="471"/>
    </row>
    <row r="57" spans="1:21" x14ac:dyDescent="0.2">
      <c r="A57" s="148">
        <v>16</v>
      </c>
      <c r="D57" s="161">
        <f t="shared" si="8"/>
        <v>9.9999999999999937E-4</v>
      </c>
      <c r="E57" s="161">
        <f t="shared" si="8"/>
        <v>-3.3333333333333365E-4</v>
      </c>
      <c r="F57" s="161">
        <f t="shared" si="8"/>
        <v>-2.3333333333333327E-3</v>
      </c>
      <c r="G57" s="161">
        <f t="shared" si="8"/>
        <v>6.6666666666666578E-4</v>
      </c>
      <c r="H57" s="161">
        <f t="shared" si="8"/>
        <v>3.3333333333333365E-4</v>
      </c>
      <c r="I57" s="161">
        <f t="shared" si="8"/>
        <v>3.3333333333333365E-4</v>
      </c>
      <c r="J57" s="471"/>
      <c r="K57" s="471"/>
    </row>
    <row r="58" spans="1:21" x14ac:dyDescent="0.2">
      <c r="A58" s="148">
        <v>17</v>
      </c>
      <c r="D58" s="161">
        <f t="shared" si="8"/>
        <v>9.9999999999999937E-4</v>
      </c>
      <c r="E58" s="161">
        <f t="shared" si="8"/>
        <v>3.3333333333333365E-4</v>
      </c>
      <c r="F58" s="161">
        <f t="shared" si="8"/>
        <v>-3.3333333333333365E-4</v>
      </c>
      <c r="G58" s="161">
        <f t="shared" si="8"/>
        <v>-3.3333333333333213E-4</v>
      </c>
      <c r="H58" s="161">
        <f t="shared" si="8"/>
        <v>1.3333333333333331E-3</v>
      </c>
      <c r="I58" s="161">
        <f t="shared" si="8"/>
        <v>-3.3333333333333365E-4</v>
      </c>
      <c r="J58" s="471"/>
      <c r="K58" s="471"/>
    </row>
    <row r="59" spans="1:21" x14ac:dyDescent="0.2">
      <c r="J59" s="150"/>
      <c r="K59" s="150"/>
    </row>
    <row r="60" spans="1:21" x14ac:dyDescent="0.2">
      <c r="A60" s="150"/>
      <c r="B60" s="150"/>
      <c r="C60" s="150"/>
      <c r="D60" s="150"/>
      <c r="E60" s="150"/>
      <c r="F60" s="150"/>
      <c r="G60" s="150"/>
      <c r="H60" s="150"/>
      <c r="I60" s="150"/>
      <c r="J60" s="150"/>
      <c r="K60" s="150"/>
    </row>
    <row r="61" spans="1:21" ht="13.5" thickBot="1" x14ac:dyDescent="0.25">
      <c r="A61" s="151"/>
      <c r="B61" s="151"/>
      <c r="C61" s="151"/>
      <c r="D61" s="151"/>
      <c r="E61" s="151"/>
      <c r="F61" s="151"/>
      <c r="G61" s="151"/>
      <c r="H61" s="151"/>
      <c r="I61" s="151"/>
      <c r="J61" s="150"/>
      <c r="K61" s="150"/>
    </row>
    <row r="62" spans="1:21" x14ac:dyDescent="0.2">
      <c r="A62" s="152" t="s">
        <v>36</v>
      </c>
      <c r="B62" s="153"/>
      <c r="C62" s="153"/>
      <c r="D62" s="232">
        <f t="shared" ref="D62:I62" si="9">AVERAGE(D55:D60)</f>
        <v>1.6666666666666642E-4</v>
      </c>
      <c r="E62" s="232">
        <f t="shared" si="9"/>
        <v>5.0000000000000012E-4</v>
      </c>
      <c r="F62" s="232">
        <f t="shared" si="9"/>
        <v>-7.4999999999999958E-4</v>
      </c>
      <c r="G62" s="232">
        <f t="shared" si="9"/>
        <v>5.8333333333333316E-4</v>
      </c>
      <c r="H62" s="232">
        <f t="shared" si="9"/>
        <v>0</v>
      </c>
      <c r="I62" s="232">
        <f t="shared" si="9"/>
        <v>1.666666666666668E-4</v>
      </c>
      <c r="J62" s="470"/>
      <c r="K62" s="470"/>
    </row>
    <row r="63" spans="1:21" x14ac:dyDescent="0.2">
      <c r="A63" s="152" t="s">
        <v>37</v>
      </c>
      <c r="B63" s="153"/>
      <c r="C63" s="153"/>
      <c r="D63" s="232">
        <f t="shared" ref="D63:I63" si="10">STDEV(D55:D60)/SQRT(COUNT(D55:D60))</f>
        <v>5.5277079839256642E-4</v>
      </c>
      <c r="E63" s="232">
        <f t="shared" si="10"/>
        <v>3.4694433324435552E-4</v>
      </c>
      <c r="F63" s="232">
        <f t="shared" si="10"/>
        <v>7.1200031210979435E-4</v>
      </c>
      <c r="G63" s="232">
        <f t="shared" si="10"/>
        <v>6.2915286960589555E-4</v>
      </c>
      <c r="H63" s="232">
        <f t="shared" si="10"/>
        <v>5.6108360768678206E-4</v>
      </c>
      <c r="I63" s="232">
        <f t="shared" si="10"/>
        <v>2.1516574145596779E-4</v>
      </c>
      <c r="J63" s="470"/>
      <c r="K63" s="470"/>
    </row>
    <row r="64" spans="1:21" x14ac:dyDescent="0.2">
      <c r="J64" s="150"/>
      <c r="K64" s="150"/>
      <c r="N64" s="149" t="s">
        <v>53</v>
      </c>
      <c r="O64" s="149" t="s">
        <v>54</v>
      </c>
      <c r="P64" s="149" t="s">
        <v>55</v>
      </c>
      <c r="Q64" s="149" t="s">
        <v>56</v>
      </c>
      <c r="R64" s="149" t="s">
        <v>57</v>
      </c>
      <c r="S64" s="149" t="s">
        <v>58</v>
      </c>
      <c r="T64" s="149"/>
      <c r="U64" s="149"/>
    </row>
    <row r="65" spans="1:21" x14ac:dyDescent="0.2">
      <c r="J65" s="150"/>
      <c r="K65" s="150"/>
    </row>
    <row r="66" spans="1:21" x14ac:dyDescent="0.2">
      <c r="B66" s="491" t="s">
        <v>74</v>
      </c>
      <c r="C66" s="491"/>
      <c r="D66" s="491"/>
      <c r="E66" s="491"/>
      <c r="F66" s="491"/>
      <c r="G66" s="491"/>
      <c r="H66" s="491"/>
      <c r="I66" s="491"/>
      <c r="J66" s="466"/>
      <c r="K66" s="466"/>
      <c r="M66" s="155" t="s">
        <v>82</v>
      </c>
      <c r="N66" s="148">
        <f>2-0.05</f>
        <v>1.95</v>
      </c>
      <c r="O66" s="155">
        <f>N66-0.05</f>
        <v>1.9</v>
      </c>
      <c r="P66" s="155">
        <f>O66-0.05</f>
        <v>1.8499999999999999</v>
      </c>
      <c r="Q66" s="155">
        <f t="shared" ref="Q66:S66" si="11">P66-0.05</f>
        <v>1.7999999999999998</v>
      </c>
      <c r="R66" s="155">
        <f t="shared" si="11"/>
        <v>1.7499999999999998</v>
      </c>
      <c r="S66" s="155">
        <f t="shared" si="11"/>
        <v>1.6999999999999997</v>
      </c>
      <c r="T66" s="155"/>
      <c r="U66" s="155"/>
    </row>
    <row r="67" spans="1:21" x14ac:dyDescent="0.2">
      <c r="A67" s="148" t="s">
        <v>59</v>
      </c>
      <c r="B67" s="154"/>
      <c r="C67" s="154" t="s">
        <v>107</v>
      </c>
      <c r="D67" s="149" t="s">
        <v>53</v>
      </c>
      <c r="E67" s="149" t="s">
        <v>54</v>
      </c>
      <c r="F67" s="149" t="s">
        <v>55</v>
      </c>
      <c r="G67" s="149" t="s">
        <v>56</v>
      </c>
      <c r="H67" s="149" t="s">
        <v>57</v>
      </c>
      <c r="I67" s="149" t="s">
        <v>58</v>
      </c>
      <c r="J67" s="467"/>
      <c r="K67" s="467"/>
    </row>
    <row r="68" spans="1:21" x14ac:dyDescent="0.2">
      <c r="B68" s="154"/>
      <c r="C68" s="154"/>
      <c r="D68" s="149"/>
      <c r="E68" s="149"/>
      <c r="F68" s="149"/>
      <c r="G68" s="149"/>
      <c r="H68" s="149"/>
      <c r="I68" s="149"/>
      <c r="J68" s="467"/>
      <c r="K68" s="467"/>
      <c r="M68" s="152" t="s">
        <v>71</v>
      </c>
    </row>
    <row r="69" spans="1:21" x14ac:dyDescent="0.2">
      <c r="A69" s="148">
        <v>14</v>
      </c>
      <c r="D69" s="161">
        <f>D55*$N$66</f>
        <v>-2.5999999999999994E-3</v>
      </c>
      <c r="E69" s="161">
        <f>E55*$O$66</f>
        <v>2.5333333333333328E-3</v>
      </c>
      <c r="F69" s="161">
        <f>F55*$P$66</f>
        <v>1.8500000000000016E-3</v>
      </c>
      <c r="G69" s="161">
        <f>G55*$Q$66</f>
        <v>-6.0000000000000049E-4</v>
      </c>
      <c r="H69" s="161">
        <f>H55*$R$66</f>
        <v>-5.8333333333333382E-4</v>
      </c>
      <c r="I69" s="161">
        <f>I55*$S$66</f>
        <v>1.1333333333333343E-3</v>
      </c>
      <c r="J69" s="471"/>
      <c r="K69" s="471"/>
    </row>
    <row r="70" spans="1:21" x14ac:dyDescent="0.2">
      <c r="A70" s="148">
        <v>15</v>
      </c>
      <c r="D70" s="161">
        <f>D56*$N$66</f>
        <v>0</v>
      </c>
      <c r="E70" s="161">
        <f>E56*$O$66</f>
        <v>1.2666666666666679E-3</v>
      </c>
      <c r="F70" s="161">
        <f>F56*$P$66</f>
        <v>-2.4666666666666661E-3</v>
      </c>
      <c r="G70" s="161">
        <f>G56*$Q$66</f>
        <v>4.199999999999998E-3</v>
      </c>
      <c r="H70" s="161">
        <f>H56*$R$66</f>
        <v>-2.3333333333333327E-3</v>
      </c>
      <c r="I70" s="161">
        <f>I56*$S$66</f>
        <v>0</v>
      </c>
      <c r="J70" s="471"/>
      <c r="K70" s="471"/>
    </row>
    <row r="71" spans="1:21" x14ac:dyDescent="0.2">
      <c r="A71" s="148">
        <v>16</v>
      </c>
      <c r="D71" s="161">
        <f>D57*$N$66</f>
        <v>1.9499999999999988E-3</v>
      </c>
      <c r="E71" s="161">
        <f>E57*$O$66</f>
        <v>-6.3333333333333395E-4</v>
      </c>
      <c r="F71" s="161">
        <f>F57*$P$66</f>
        <v>-4.3166666666666648E-3</v>
      </c>
      <c r="G71" s="161">
        <f>G57*$Q$66</f>
        <v>1.1999999999999984E-3</v>
      </c>
      <c r="H71" s="161">
        <f>H57*$R$66</f>
        <v>5.8333333333333382E-4</v>
      </c>
      <c r="I71" s="161">
        <f>I57*$S$66</f>
        <v>5.6666666666666714E-4</v>
      </c>
      <c r="J71" s="471"/>
      <c r="K71" s="471"/>
    </row>
    <row r="72" spans="1:21" x14ac:dyDescent="0.2">
      <c r="A72" s="148">
        <v>17</v>
      </c>
      <c r="D72" s="161">
        <f>D58*$N$66</f>
        <v>1.9499999999999988E-3</v>
      </c>
      <c r="E72" s="161">
        <f>E58*$O$66</f>
        <v>6.3333333333333395E-4</v>
      </c>
      <c r="F72" s="161">
        <f>F58*$P$66</f>
        <v>-6.1666666666666716E-4</v>
      </c>
      <c r="G72" s="161">
        <f>G58*$Q$66</f>
        <v>-5.9999999999999778E-4</v>
      </c>
      <c r="H72" s="161">
        <f>H58*$R$66</f>
        <v>2.3333333333333327E-3</v>
      </c>
      <c r="I72" s="161">
        <f>I58*$S$66</f>
        <v>-5.6666666666666714E-4</v>
      </c>
      <c r="J72" s="471"/>
      <c r="K72" s="471"/>
    </row>
    <row r="73" spans="1:21" x14ac:dyDescent="0.2">
      <c r="J73" s="150"/>
      <c r="K73" s="150"/>
    </row>
    <row r="74" spans="1:21" x14ac:dyDescent="0.2">
      <c r="A74" s="150"/>
      <c r="B74" s="150"/>
      <c r="C74" s="150"/>
      <c r="D74" s="150"/>
      <c r="E74" s="150"/>
      <c r="F74" s="150"/>
      <c r="G74" s="150"/>
      <c r="H74" s="150"/>
      <c r="I74" s="150"/>
      <c r="J74" s="150"/>
      <c r="K74" s="150"/>
    </row>
    <row r="75" spans="1:21" ht="13.5" thickBot="1" x14ac:dyDescent="0.25">
      <c r="A75" s="151"/>
      <c r="B75" s="151"/>
      <c r="C75" s="151"/>
      <c r="D75" s="151"/>
      <c r="E75" s="151"/>
      <c r="F75" s="151"/>
      <c r="G75" s="151"/>
      <c r="H75" s="151"/>
      <c r="I75" s="151"/>
      <c r="J75" s="150"/>
      <c r="K75" s="150"/>
    </row>
    <row r="76" spans="1:21" x14ac:dyDescent="0.2">
      <c r="A76" s="152" t="s">
        <v>36</v>
      </c>
      <c r="B76" s="153"/>
      <c r="C76" s="153"/>
      <c r="D76" s="232">
        <f t="shared" ref="D76:I76" si="12">AVERAGE(D69:D74)</f>
        <v>3.2499999999999955E-4</v>
      </c>
      <c r="E76" s="232">
        <f t="shared" si="12"/>
        <v>9.5000000000000011E-4</v>
      </c>
      <c r="F76" s="232">
        <f t="shared" si="12"/>
        <v>-1.3874999999999992E-3</v>
      </c>
      <c r="G76" s="232">
        <f t="shared" si="12"/>
        <v>1.0499999999999993E-3</v>
      </c>
      <c r="H76" s="232">
        <f t="shared" si="12"/>
        <v>0</v>
      </c>
      <c r="I76" s="232">
        <f t="shared" si="12"/>
        <v>2.8333333333333357E-4</v>
      </c>
      <c r="J76" s="470"/>
      <c r="K76" s="470"/>
    </row>
    <row r="77" spans="1:21" x14ac:dyDescent="0.2">
      <c r="A77" s="152" t="s">
        <v>37</v>
      </c>
      <c r="B77" s="153"/>
      <c r="C77" s="153"/>
      <c r="D77" s="232">
        <f t="shared" ref="D77:I77" si="13">STDEV(D69:D74)/SQRT(COUNT(D69:D74))</f>
        <v>1.0779030568655046E-3</v>
      </c>
      <c r="E77" s="232">
        <f t="shared" si="13"/>
        <v>6.5919423316427542E-4</v>
      </c>
      <c r="F77" s="232">
        <f t="shared" si="13"/>
        <v>1.3172005774031194E-3</v>
      </c>
      <c r="G77" s="232">
        <f t="shared" si="13"/>
        <v>1.1324751652906119E-3</v>
      </c>
      <c r="H77" s="232">
        <f t="shared" si="13"/>
        <v>9.8189631345186831E-4</v>
      </c>
      <c r="I77" s="232">
        <f t="shared" si="13"/>
        <v>3.6578176047514529E-4</v>
      </c>
      <c r="J77" s="470"/>
      <c r="K77" s="470"/>
    </row>
    <row r="78" spans="1:21" x14ac:dyDescent="0.2">
      <c r="J78" s="150"/>
      <c r="K78" s="150"/>
    </row>
    <row r="79" spans="1:21" x14ac:dyDescent="0.2">
      <c r="J79" s="150"/>
      <c r="K79" s="150"/>
    </row>
    <row r="80" spans="1:21" x14ac:dyDescent="0.2">
      <c r="E80" s="157" t="s">
        <v>66</v>
      </c>
      <c r="J80" s="150"/>
      <c r="K80" s="150"/>
    </row>
    <row r="81" spans="1:15" x14ac:dyDescent="0.2">
      <c r="J81" s="150"/>
      <c r="K81" s="150"/>
    </row>
    <row r="82" spans="1:15" x14ac:dyDescent="0.2">
      <c r="J82" s="150"/>
      <c r="K82" s="150"/>
    </row>
    <row r="83" spans="1:15" x14ac:dyDescent="0.2">
      <c r="B83" s="491" t="s">
        <v>78</v>
      </c>
      <c r="C83" s="491"/>
      <c r="D83" s="491"/>
      <c r="E83" s="491"/>
      <c r="F83" s="491"/>
      <c r="G83" s="491"/>
      <c r="H83" s="491"/>
      <c r="I83" s="491"/>
      <c r="J83" s="466"/>
      <c r="K83" s="466"/>
      <c r="M83" s="155" t="s">
        <v>72</v>
      </c>
      <c r="N83" s="148">
        <v>7.0650000000000004E-2</v>
      </c>
      <c r="O83" s="155" t="s">
        <v>68</v>
      </c>
    </row>
    <row r="84" spans="1:15" x14ac:dyDescent="0.2">
      <c r="A84" s="148" t="s">
        <v>59</v>
      </c>
      <c r="B84" s="154"/>
      <c r="C84" s="154" t="s">
        <v>107</v>
      </c>
      <c r="D84" s="149" t="s">
        <v>53</v>
      </c>
      <c r="E84" s="149" t="s">
        <v>54</v>
      </c>
      <c r="F84" s="149" t="s">
        <v>55</v>
      </c>
      <c r="G84" s="149" t="s">
        <v>56</v>
      </c>
      <c r="H84" s="149" t="s">
        <v>57</v>
      </c>
      <c r="I84" s="149" t="s">
        <v>58</v>
      </c>
      <c r="J84" s="467"/>
      <c r="K84" s="467"/>
      <c r="M84" s="155" t="s">
        <v>69</v>
      </c>
    </row>
    <row r="85" spans="1:15" x14ac:dyDescent="0.2">
      <c r="B85" s="154"/>
      <c r="C85" s="154"/>
      <c r="D85" s="149"/>
      <c r="E85" s="149"/>
      <c r="F85" s="149"/>
      <c r="G85" s="149"/>
      <c r="H85" s="149"/>
      <c r="I85" s="149"/>
      <c r="J85" s="467"/>
      <c r="K85" s="467"/>
      <c r="M85" s="154"/>
    </row>
    <row r="86" spans="1:15" x14ac:dyDescent="0.2">
      <c r="A86" s="148">
        <v>14</v>
      </c>
      <c r="D86" s="161">
        <f t="shared" ref="D86:I89" si="14">D69/($N$83*Q11)</f>
        <v>-1.3073226409425793E-4</v>
      </c>
      <c r="E86" s="161">
        <f t="shared" si="14"/>
        <v>1.2756141431703993E-4</v>
      </c>
      <c r="F86" s="161">
        <f t="shared" si="14"/>
        <v>9.3252924109258213E-5</v>
      </c>
      <c r="G86" s="161">
        <f t="shared" si="14"/>
        <v>-3.0233424713859557E-5</v>
      </c>
      <c r="H86" s="161">
        <f t="shared" si="14"/>
        <v>-2.9383147002205438E-5</v>
      </c>
      <c r="I86" s="161">
        <f t="shared" si="14"/>
        <v>5.7127917472338367E-5</v>
      </c>
      <c r="J86" s="471"/>
      <c r="K86" s="471"/>
    </row>
    <row r="87" spans="1:15" x14ac:dyDescent="0.2">
      <c r="A87" s="148">
        <v>15</v>
      </c>
      <c r="D87" s="161">
        <f t="shared" si="14"/>
        <v>0</v>
      </c>
      <c r="E87" s="161">
        <f t="shared" si="14"/>
        <v>6.3690077379253933E-5</v>
      </c>
      <c r="F87" s="161">
        <f t="shared" si="14"/>
        <v>-1.2385205670984833E-4</v>
      </c>
      <c r="G87" s="161">
        <f t="shared" si="14"/>
        <v>2.1140818995327867E-4</v>
      </c>
      <c r="H87" s="161">
        <f t="shared" si="14"/>
        <v>-1.1728216346050737E-4</v>
      </c>
      <c r="I87" s="161">
        <f t="shared" si="14"/>
        <v>0</v>
      </c>
      <c r="J87" s="471"/>
      <c r="K87" s="471"/>
    </row>
    <row r="88" spans="1:15" x14ac:dyDescent="0.2">
      <c r="A88" s="148">
        <v>16</v>
      </c>
      <c r="D88" s="161">
        <f t="shared" si="14"/>
        <v>9.8188720230879374E-5</v>
      </c>
      <c r="E88" s="161">
        <f t="shared" si="14"/>
        <v>-3.1879012770732542E-5</v>
      </c>
      <c r="F88" s="161">
        <f t="shared" si="14"/>
        <v>-2.1674109924223452E-4</v>
      </c>
      <c r="G88" s="161">
        <f t="shared" si="14"/>
        <v>6.0295129585538736E-5</v>
      </c>
      <c r="H88" s="161">
        <f t="shared" si="14"/>
        <v>2.9320540865126873E-5</v>
      </c>
      <c r="I88" s="161">
        <f t="shared" si="14"/>
        <v>2.8492929353876757E-5</v>
      </c>
      <c r="J88" s="471"/>
      <c r="K88" s="471"/>
    </row>
    <row r="89" spans="1:15" x14ac:dyDescent="0.2">
      <c r="A89" s="148">
        <v>17</v>
      </c>
      <c r="D89" s="161">
        <f t="shared" si="14"/>
        <v>9.7979585576500529E-5</v>
      </c>
      <c r="E89" s="161">
        <f t="shared" si="14"/>
        <v>3.1833730082137756E-5</v>
      </c>
      <c r="F89" s="161">
        <f t="shared" si="14"/>
        <v>-3.0984997148124142E-5</v>
      </c>
      <c r="G89" s="161">
        <f t="shared" si="14"/>
        <v>-3.0136866579571005E-5</v>
      </c>
      <c r="H89" s="161">
        <f t="shared" si="14"/>
        <v>1.1736551965344306E-4</v>
      </c>
      <c r="I89" s="161">
        <f t="shared" si="14"/>
        <v>-2.8492929353876757E-5</v>
      </c>
      <c r="J89" s="471"/>
      <c r="K89" s="471"/>
    </row>
    <row r="90" spans="1:15" x14ac:dyDescent="0.2">
      <c r="D90" s="158"/>
      <c r="E90" s="158"/>
      <c r="F90" s="158"/>
      <c r="G90" s="158"/>
      <c r="H90" s="158"/>
      <c r="I90" s="158"/>
      <c r="J90" s="159"/>
      <c r="K90" s="159"/>
    </row>
    <row r="91" spans="1:15" x14ac:dyDescent="0.2">
      <c r="A91" s="150"/>
      <c r="B91" s="150"/>
      <c r="C91" s="150"/>
      <c r="D91" s="159"/>
      <c r="E91" s="159"/>
      <c r="F91" s="159"/>
      <c r="G91" s="159"/>
      <c r="H91" s="159"/>
      <c r="I91" s="159"/>
      <c r="J91" s="159"/>
      <c r="K91" s="159"/>
    </row>
    <row r="92" spans="1:15" ht="13.5" thickBot="1" x14ac:dyDescent="0.25">
      <c r="A92" s="151"/>
      <c r="B92" s="151"/>
      <c r="C92" s="151"/>
      <c r="D92" s="160"/>
      <c r="E92" s="160"/>
      <c r="F92" s="160"/>
      <c r="G92" s="160"/>
      <c r="H92" s="160"/>
      <c r="I92" s="160"/>
      <c r="J92" s="159"/>
      <c r="K92" s="159"/>
    </row>
    <row r="93" spans="1:15" x14ac:dyDescent="0.2">
      <c r="A93" s="152" t="s">
        <v>36</v>
      </c>
      <c r="B93" s="153"/>
      <c r="C93" s="153"/>
      <c r="D93" s="412">
        <f t="shared" ref="D93:I93" si="15">AVERAGE(D86:D91)</f>
        <v>1.6359010428280493E-5</v>
      </c>
      <c r="E93" s="412">
        <f t="shared" si="15"/>
        <v>4.7801552251924765E-5</v>
      </c>
      <c r="F93" s="412">
        <f t="shared" si="15"/>
        <v>-6.9581307247737191E-5</v>
      </c>
      <c r="G93" s="412">
        <f t="shared" si="15"/>
        <v>5.283325706134671E-5</v>
      </c>
      <c r="H93" s="412">
        <f t="shared" si="15"/>
        <v>5.1875139642837875E-9</v>
      </c>
      <c r="I93" s="412">
        <f t="shared" si="15"/>
        <v>1.428197936808459E-5</v>
      </c>
      <c r="J93" s="471"/>
      <c r="K93" s="471"/>
    </row>
    <row r="94" spans="1:15" x14ac:dyDescent="0.2">
      <c r="A94" s="152" t="s">
        <v>37</v>
      </c>
      <c r="B94" s="153"/>
      <c r="C94" s="153"/>
      <c r="D94" s="161">
        <f t="shared" ref="D94:I94" si="16">STDEV(D86:D91)/SQRT(COUNT(D86:D91))</f>
        <v>5.4207533268572805E-5</v>
      </c>
      <c r="E94" s="161">
        <f t="shared" si="16"/>
        <v>3.318890956145821E-5</v>
      </c>
      <c r="F94" s="161">
        <f t="shared" si="16"/>
        <v>6.6210510672382397E-5</v>
      </c>
      <c r="G94" s="161">
        <f t="shared" si="16"/>
        <v>5.699839465676539E-5</v>
      </c>
      <c r="H94" s="161">
        <f t="shared" si="16"/>
        <v>4.937343618302886E-5</v>
      </c>
      <c r="I94" s="161">
        <f t="shared" si="16"/>
        <v>1.8419630068613282E-5</v>
      </c>
      <c r="J94" s="471"/>
      <c r="K94" s="471"/>
    </row>
    <row r="98" spans="5:12" x14ac:dyDescent="0.2">
      <c r="E98" s="152" t="s">
        <v>67</v>
      </c>
      <c r="H98" s="413" t="s">
        <v>83</v>
      </c>
      <c r="I98" s="413"/>
      <c r="J98" s="414">
        <f>AVERAGE(D93:I93)</f>
        <v>1.0283279895977275E-5</v>
      </c>
      <c r="K98" s="413" t="s">
        <v>84</v>
      </c>
      <c r="L98" s="415">
        <f>STDEV(D86:I89)/SQRT(COUNT(D86:I89))</f>
        <v>1.9616596989850278E-5</v>
      </c>
    </row>
    <row r="105" spans="5:12" x14ac:dyDescent="0.2">
      <c r="G105" s="155"/>
      <c r="I105" s="232"/>
      <c r="J105" s="155"/>
      <c r="K105" s="232"/>
    </row>
  </sheetData>
  <mergeCells count="7">
    <mergeCell ref="B66:I66"/>
    <mergeCell ref="B83:I83"/>
    <mergeCell ref="Q8:X8"/>
    <mergeCell ref="B8:I8"/>
    <mergeCell ref="B24:I24"/>
    <mergeCell ref="B38:I38"/>
    <mergeCell ref="B52:I5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ussing chamber - control values</vt:lpstr>
      <vt:lpstr>ussing chamber -DMSO vs DIDS</vt:lpstr>
      <vt:lpstr>diffusion potential</vt:lpstr>
      <vt:lpstr>HCO3-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Holtmann</dc:creator>
  <cp:lastModifiedBy>Basse</cp:lastModifiedBy>
  <cp:lastPrinted>2013-01-10T11:32:38Z</cp:lastPrinted>
  <dcterms:created xsi:type="dcterms:W3CDTF">2012-09-04T10:49:31Z</dcterms:created>
  <dcterms:modified xsi:type="dcterms:W3CDTF">2013-12-10T09:39:26Z</dcterms:modified>
</cp:coreProperties>
</file>